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17250" windowHeight="9165" tabRatio="814" activeTab="1"/>
  </bookViews>
  <sheets>
    <sheet name="Reconciliation Renewed" sheetId="6" r:id="rId1"/>
    <sheet name="YearEnd2017" sheetId="13" r:id="rId2"/>
    <sheet name="YearEnd2016" sheetId="11" r:id="rId3"/>
  </sheets>
  <definedNames>
    <definedName name="IncomeNov11ToNov12">#REF!</definedName>
  </definedNames>
  <calcPr calcId="125725"/>
</workbook>
</file>

<file path=xl/calcChain.xml><?xml version="1.0" encoding="utf-8"?>
<calcChain xmlns="http://schemas.openxmlformats.org/spreadsheetml/2006/main">
  <c r="C9" i="13"/>
  <c r="C22"/>
  <c r="C14"/>
  <c r="K204" i="6"/>
  <c r="M204" s="1"/>
  <c r="K203"/>
  <c r="M203" s="1"/>
  <c r="I202"/>
  <c r="I201"/>
  <c r="I200"/>
  <c r="K198"/>
  <c r="M198" s="1"/>
  <c r="K197"/>
  <c r="I194"/>
  <c r="K191"/>
  <c r="L190"/>
  <c r="K189"/>
  <c r="K188"/>
  <c r="I187"/>
  <c r="J186"/>
  <c r="J185"/>
  <c r="I182"/>
  <c r="I181"/>
  <c r="I178"/>
  <c r="M178" s="1"/>
  <c r="I174"/>
  <c r="I172"/>
  <c r="K171"/>
  <c r="M171" s="1"/>
  <c r="K170"/>
  <c r="M170" s="1"/>
  <c r="I169"/>
  <c r="K168"/>
  <c r="M201"/>
  <c r="M202"/>
  <c r="M191"/>
  <c r="M192"/>
  <c r="M193"/>
  <c r="M194"/>
  <c r="M195"/>
  <c r="M196"/>
  <c r="M197"/>
  <c r="M199"/>
  <c r="M200"/>
  <c r="M184"/>
  <c r="M185"/>
  <c r="M186"/>
  <c r="M187"/>
  <c r="M188"/>
  <c r="M189"/>
  <c r="M190"/>
  <c r="M177"/>
  <c r="M179"/>
  <c r="M180"/>
  <c r="M182"/>
  <c r="M183"/>
  <c r="M168"/>
  <c r="M169"/>
  <c r="M172"/>
  <c r="M173"/>
  <c r="M174"/>
  <c r="M175"/>
  <c r="M176"/>
  <c r="L166"/>
  <c r="L205" s="1"/>
  <c r="I165"/>
  <c r="K163"/>
  <c r="I160"/>
  <c r="M160" s="1"/>
  <c r="K159"/>
  <c r="M159" s="1"/>
  <c r="I158"/>
  <c r="K157"/>
  <c r="M157"/>
  <c r="M158"/>
  <c r="M161"/>
  <c r="M162"/>
  <c r="M163"/>
  <c r="M164"/>
  <c r="M165"/>
  <c r="M166"/>
  <c r="I156"/>
  <c r="K155"/>
  <c r="I154"/>
  <c r="M154" s="1"/>
  <c r="K153"/>
  <c r="K205" s="1"/>
  <c r="E211" s="1"/>
  <c r="I152"/>
  <c r="M181" s="1"/>
  <c r="J150"/>
  <c r="J151"/>
  <c r="M151" s="1"/>
  <c r="J149"/>
  <c r="J205" s="1"/>
  <c r="M148"/>
  <c r="M149"/>
  <c r="M150"/>
  <c r="M152"/>
  <c r="M153"/>
  <c r="M155"/>
  <c r="M156"/>
  <c r="K148"/>
  <c r="K147"/>
  <c r="M147" s="1"/>
  <c r="I146"/>
  <c r="M146" s="1"/>
  <c r="I145"/>
  <c r="I205" s="1"/>
  <c r="I5"/>
  <c r="I4"/>
  <c r="E208"/>
  <c r="E212"/>
  <c r="E209"/>
  <c r="G210"/>
  <c r="J26" i="11"/>
  <c r="J27"/>
  <c r="C29"/>
  <c r="C35"/>
  <c r="C37" s="1"/>
  <c r="E22" i="13"/>
  <c r="C31"/>
  <c r="E31"/>
  <c r="E34"/>
  <c r="C39"/>
  <c r="G4" i="6"/>
  <c r="G5" s="1"/>
  <c r="G6" s="1"/>
  <c r="G7" s="1"/>
  <c r="G8" s="1"/>
  <c r="G9" s="1"/>
  <c r="G10" s="1"/>
  <c r="G11" s="1"/>
  <c r="G12" s="1"/>
  <c r="T4"/>
  <c r="T5"/>
  <c r="T6"/>
  <c r="T7"/>
  <c r="T8"/>
  <c r="T9"/>
  <c r="T10"/>
  <c r="T11"/>
  <c r="T12"/>
  <c r="T13"/>
  <c r="T14"/>
  <c r="T15"/>
  <c r="T16"/>
  <c r="T17"/>
  <c r="T18"/>
  <c r="T19"/>
  <c r="L20"/>
  <c r="L21"/>
  <c r="L22"/>
  <c r="M22" s="1"/>
  <c r="P23"/>
  <c r="T23" s="1"/>
  <c r="T24"/>
  <c r="T25"/>
  <c r="T26"/>
  <c r="T27"/>
  <c r="T28"/>
  <c r="T29"/>
  <c r="T30"/>
  <c r="T31"/>
  <c r="N32"/>
  <c r="T33"/>
  <c r="N34"/>
  <c r="T36"/>
  <c r="T37"/>
  <c r="P38"/>
  <c r="T38" s="1"/>
  <c r="L40"/>
  <c r="M41"/>
  <c r="E44"/>
  <c r="F44"/>
  <c r="F45" s="1"/>
  <c r="G52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P52"/>
  <c r="T52" s="1"/>
  <c r="E83"/>
  <c r="F83"/>
  <c r="G84"/>
  <c r="E85"/>
  <c r="G85"/>
  <c r="E138"/>
  <c r="F138"/>
  <c r="I138"/>
  <c r="C19" i="11" s="1"/>
  <c r="C20" s="1"/>
  <c r="J167" i="6"/>
  <c r="M167" s="1"/>
  <c r="F179"/>
  <c r="F205" s="1"/>
  <c r="E205"/>
  <c r="L44"/>
  <c r="F47"/>
  <c r="E210" l="1"/>
  <c r="M205"/>
  <c r="M145"/>
  <c r="F139"/>
  <c r="G208"/>
  <c r="G211" s="1"/>
  <c r="C8" i="13"/>
  <c r="E213" i="6"/>
  <c r="E214" s="1"/>
  <c r="G87"/>
  <c r="P39"/>
  <c r="E206"/>
  <c r="M206" s="1"/>
  <c r="N44"/>
  <c r="M44"/>
  <c r="G143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F140"/>
  <c r="G13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L45" l="1"/>
  <c r="L46" s="1"/>
  <c r="T39"/>
  <c r="P40"/>
  <c r="F48"/>
  <c r="G165"/>
  <c r="P41" l="1"/>
  <c r="T40"/>
  <c r="G166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P42" l="1"/>
  <c r="T41"/>
  <c r="G185"/>
  <c r="G186" s="1"/>
  <c r="G187" s="1"/>
  <c r="G188" s="1"/>
  <c r="G189" s="1"/>
  <c r="G190" s="1"/>
  <c r="G191" s="1"/>
  <c r="G193" s="1"/>
  <c r="G194" s="1"/>
  <c r="G195" s="1"/>
  <c r="G196" l="1"/>
  <c r="G197" s="1"/>
  <c r="G198" s="1"/>
  <c r="G199" s="1"/>
  <c r="G200" s="1"/>
  <c r="G201" s="1"/>
  <c r="G202" s="1"/>
  <c r="G203" s="1"/>
  <c r="G204" s="1"/>
  <c r="G218" s="1"/>
  <c r="G219" s="1"/>
  <c r="G220" s="1"/>
  <c r="G221" s="1"/>
  <c r="G222" s="1"/>
  <c r="G223" s="1"/>
  <c r="G224" s="1"/>
  <c r="G225" s="1"/>
  <c r="G226" s="1"/>
</calcChain>
</file>

<file path=xl/comments1.xml><?xml version="1.0" encoding="utf-8"?>
<comments xmlns="http://schemas.openxmlformats.org/spreadsheetml/2006/main">
  <authors>
    <author>user</author>
    <author>acer</author>
  </authors>
  <commentList>
    <comment ref="M5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the value of the refunded grant.
</t>
        </r>
      </text>
    </comment>
    <comment ref="M5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the value of the refunded grant.
</t>
        </r>
      </text>
    </comment>
    <comment ref="M6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the value of the refunded grant.
</t>
        </r>
      </text>
    </comment>
    <comment ref="M8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the value of the refunded grant.
</t>
        </r>
      </text>
    </comment>
    <comment ref="M8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the value of the refunded grant.
</t>
        </r>
      </text>
    </comment>
    <comment ref="G157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At this point the bank statements now show £400 more consistently.
</t>
        </r>
      </text>
    </comment>
    <comment ref="F183" authorId="1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£2000 recent donations plus half N Tingley's GA, as agreed.Nothing further for Bududa then.
</t>
        </r>
      </text>
    </comment>
  </commentList>
</comments>
</file>

<file path=xl/sharedStrings.xml><?xml version="1.0" encoding="utf-8"?>
<sst xmlns="http://schemas.openxmlformats.org/spreadsheetml/2006/main" count="487" uniqueCount="287">
  <si>
    <t>From my takeover</t>
  </si>
  <si>
    <t>true donations as opp refunds!</t>
  </si>
  <si>
    <t>Refugees</t>
  </si>
  <si>
    <t>GA?</t>
  </si>
  <si>
    <t>Grants</t>
  </si>
  <si>
    <t>Bank charges</t>
  </si>
  <si>
    <t>Other</t>
  </si>
  <si>
    <t>Discretionary</t>
  </si>
  <si>
    <t>Bududa VI</t>
  </si>
  <si>
    <t>HROC inc Congo?</t>
  </si>
  <si>
    <t>Peace Library</t>
  </si>
  <si>
    <t>Burundi Disability?</t>
  </si>
  <si>
    <t>Unanalysed</t>
  </si>
  <si>
    <t>Date</t>
  </si>
  <si>
    <t>Payer/Payee</t>
  </si>
  <si>
    <t>Deposit</t>
  </si>
  <si>
    <t>Payment</t>
  </si>
  <si>
    <t>Balance</t>
  </si>
  <si>
    <t>Thomas, Hinde, Jacob</t>
  </si>
  <si>
    <t>RBBS page74</t>
  </si>
  <si>
    <t>RBBS page 76</t>
  </si>
  <si>
    <t>deposit</t>
  </si>
  <si>
    <t>RBBS page 77</t>
  </si>
  <si>
    <t>to AGLI</t>
  </si>
  <si>
    <t>fee</t>
  </si>
  <si>
    <t>Ealing Qs</t>
  </si>
  <si>
    <t>RBBS page 78</t>
  </si>
  <si>
    <t>RBBS p 79</t>
  </si>
  <si>
    <t>RBBS p 83</t>
  </si>
  <si>
    <t>deposit??</t>
  </si>
  <si>
    <t>Donation partly from Staines and Egham</t>
  </si>
  <si>
    <t>RBBS p 85</t>
  </si>
  <si>
    <t>RBBS p 86</t>
  </si>
  <si>
    <t>HROC plus £25 fee</t>
  </si>
  <si>
    <t>FWA Burundi plus fee</t>
  </si>
  <si>
    <t>refund of attempted payment to FWA</t>
  </si>
  <si>
    <t>Hellen + Dejong</t>
  </si>
  <si>
    <t>Staines and Egham Qs</t>
  </si>
  <si>
    <t>RBBS p 87</t>
  </si>
  <si>
    <t>RBBS p 88</t>
  </si>
  <si>
    <t>RBBS p 90</t>
  </si>
  <si>
    <t>RBBS p 91</t>
  </si>
  <si>
    <t>RBBS p 92</t>
  </si>
  <si>
    <t>Malvern Qs</t>
  </si>
  <si>
    <t>RBBS p 93</t>
  </si>
  <si>
    <t>Margot Lunnon stamps</t>
  </si>
  <si>
    <t>RBBS p94</t>
  </si>
  <si>
    <t>RBBS p 95</t>
  </si>
  <si>
    <t>The Friend advertising</t>
  </si>
  <si>
    <t>Westminster collection and Jordans ditto</t>
  </si>
  <si>
    <t>Margot</t>
  </si>
  <si>
    <t>LB Dillingham</t>
  </si>
  <si>
    <t>RBBS p 96</t>
  </si>
  <si>
    <t>FUM Kenya</t>
  </si>
  <si>
    <t>RBBS p 98</t>
  </si>
  <si>
    <t>two from P Hellen</t>
  </si>
  <si>
    <t>Bududa VI £1000 plus £25 fee</t>
  </si>
  <si>
    <t>Payments exceed receipts by</t>
  </si>
  <si>
    <t>spending exceeds receipts by</t>
  </si>
  <si>
    <t>year start exceeds year end by</t>
  </si>
  <si>
    <t>year end figure in accounts</t>
  </si>
  <si>
    <t>E Cave</t>
  </si>
  <si>
    <t>RBBS p 100</t>
  </si>
  <si>
    <t>via CAF??</t>
  </si>
  <si>
    <t>RBBS p 102</t>
  </si>
  <si>
    <t>deposit at Barclays St J Wood</t>
  </si>
  <si>
    <t>RBBS p 103</t>
  </si>
  <si>
    <t>RBBS p 104</t>
  </si>
  <si>
    <t>Cheong, DeJong, Kendall Clark</t>
  </si>
  <si>
    <t>RBBS p 105</t>
  </si>
  <si>
    <t>deposit at Barclays Elgin Ave</t>
  </si>
  <si>
    <t>RBBS p 106</t>
  </si>
  <si>
    <t>Alston deposit</t>
  </si>
  <si>
    <t>refund of charges for failed transfer</t>
  </si>
  <si>
    <t>RBBS p 107</t>
  </si>
  <si>
    <t>Central Edinburgh Q mtg</t>
  </si>
  <si>
    <t>deposit via CAF</t>
  </si>
  <si>
    <t>RBBS p108</t>
  </si>
  <si>
    <t>R Tingley for Bududa</t>
  </si>
  <si>
    <t>Jordans LM</t>
  </si>
  <si>
    <t>RBBS p109</t>
  </si>
  <si>
    <t>JJacob for Bududa</t>
  </si>
  <si>
    <t>St Austell meeting</t>
  </si>
  <si>
    <t>RBBS p 110</t>
  </si>
  <si>
    <t>deposit Barclays Penrith Leigh on Sea meeting</t>
  </si>
  <si>
    <t>FUM for Kenya, with £25 fee</t>
  </si>
  <si>
    <t>RBBS p111</t>
  </si>
  <si>
    <t>RBBS p 112</t>
  </si>
  <si>
    <t>RBBS P 113</t>
  </si>
  <si>
    <t>Bududa</t>
  </si>
  <si>
    <t>Committed to Bududa</t>
  </si>
  <si>
    <t>Mt Aglon?</t>
  </si>
  <si>
    <t>Bank charge</t>
  </si>
  <si>
    <t>As in Accounts?</t>
  </si>
  <si>
    <t>DEPOSIT</t>
  </si>
  <si>
    <t>RBPO</t>
  </si>
  <si>
    <t>E Cave for Rwanda</t>
  </si>
  <si>
    <t>Discrepancy</t>
  </si>
  <si>
    <t>cheque 22 Dorothy expenses</t>
  </si>
  <si>
    <t>CAF deposit</t>
  </si>
  <si>
    <t>RBBS 115</t>
  </si>
  <si>
    <t>Kendall Clark, St Austell Mtg, ?Williamson</t>
  </si>
  <si>
    <t>KC wd normally be £100</t>
  </si>
  <si>
    <t>Stoke Quakers</t>
  </si>
  <si>
    <t>RBBS 116</t>
  </si>
  <si>
    <t>PHellen+ who?</t>
  </si>
  <si>
    <t>overpaid by £600</t>
  </si>
  <si>
    <t>two transfer charges</t>
  </si>
  <si>
    <t>RBBS pn 119</t>
  </si>
  <si>
    <t>Muswell Hill Quakers</t>
  </si>
  <si>
    <t>Westminster Qs 2015</t>
  </si>
  <si>
    <t>RBBS p 119</t>
  </si>
  <si>
    <t>E Cave receipts eg garden produce, WI</t>
  </si>
  <si>
    <t>RBBS p 120</t>
  </si>
  <si>
    <t>deposit at St Johns Wood</t>
  </si>
  <si>
    <t>PH for Bududa repayment</t>
  </si>
  <si>
    <t>Kendall Clark I believe</t>
  </si>
  <si>
    <t>Dorothy railfare</t>
  </si>
  <si>
    <t>P Hellen for Bududa repayment</t>
  </si>
  <si>
    <t>correcting our o'payment?</t>
  </si>
  <si>
    <t>FUM PLUS HANDLING</t>
  </si>
  <si>
    <t>bank charge</t>
  </si>
  <si>
    <t>hroc REFUNDED</t>
  </si>
  <si>
    <t>RBBS p125</t>
  </si>
  <si>
    <t>deposit Newcastle</t>
  </si>
  <si>
    <t>Leicester Mtg £174? Westminster 2016 £150 or so?</t>
  </si>
  <si>
    <t>overspend</t>
  </si>
  <si>
    <t>net movement of funds</t>
  </si>
  <si>
    <t>Financial Year 1 Oct 16 to 30 Sept 17</t>
  </si>
  <si>
    <t>HROC second try no fee</t>
  </si>
  <si>
    <t>rbbs endOct</t>
  </si>
  <si>
    <t>Paul Bugeja for Stoke Quakers</t>
  </si>
  <si>
    <t>Elizabeth Cave</t>
  </si>
  <si>
    <t>L Spawls for others</t>
  </si>
  <si>
    <t>D Holland</t>
  </si>
  <si>
    <t>L Spawls herself</t>
  </si>
  <si>
    <t>rbbs end Nov</t>
  </si>
  <si>
    <t>rbbs end Dec</t>
  </si>
  <si>
    <t>deposited Consett</t>
  </si>
  <si>
    <t>rbbs end Jan</t>
  </si>
  <si>
    <t>rbbs end Feb</t>
  </si>
  <si>
    <t>early March</t>
  </si>
  <si>
    <t>Muswell Hill Qs</t>
  </si>
  <si>
    <t>√</t>
  </si>
  <si>
    <t>CAF Alick Munro? 200</t>
  </si>
  <si>
    <t>Philip Hellen</t>
  </si>
  <si>
    <t>cheque 023 Dorothy fares</t>
  </si>
  <si>
    <t>rbbs</t>
  </si>
  <si>
    <t>York Friargate Qs</t>
  </si>
  <si>
    <t>rbbs end Mar</t>
  </si>
  <si>
    <t>HMRC GA refund</t>
  </si>
  <si>
    <t>J M MacLeod</t>
  </si>
  <si>
    <t>Frenchay Qs</t>
  </si>
  <si>
    <t>E Cave veg sales?</t>
  </si>
  <si>
    <t>£20 old from Ealing, odds D Nelson</t>
  </si>
  <si>
    <t>rbbs end April</t>
  </si>
  <si>
    <t>L Spawls BACS</t>
  </si>
  <si>
    <t>CAF LIEBMANN</t>
  </si>
  <si>
    <t>self, first dollop of £40K</t>
  </si>
  <si>
    <t>Turning the Tide</t>
  </si>
  <si>
    <t>bank fees</t>
  </si>
  <si>
    <t>RBBS END MAY</t>
  </si>
  <si>
    <t>Ministries of Hope Rwanda</t>
  </si>
  <si>
    <t>bank fee</t>
  </si>
  <si>
    <t>Donated by Dorothy Nelson</t>
  </si>
  <si>
    <t>donated by Peter Sender</t>
  </si>
  <si>
    <t>Bududa VA</t>
  </si>
  <si>
    <t>BUDUDA</t>
  </si>
  <si>
    <t>RBBS end June</t>
  </si>
  <si>
    <t>owed to Margot, cash given for DN fares</t>
  </si>
  <si>
    <t>RBBS end July</t>
  </si>
  <si>
    <t>beg August 17</t>
  </si>
  <si>
    <t>D Nelson for printing</t>
  </si>
  <si>
    <t>Quaker Congo Partnership</t>
  </si>
  <si>
    <t>YMG Groups Fair Sales</t>
  </si>
  <si>
    <t>P Hellen, expense claim printing</t>
  </si>
  <si>
    <t>beg Sept 17</t>
  </si>
  <si>
    <t>D Nelson</t>
  </si>
  <si>
    <t>net increase in assets</t>
  </si>
  <si>
    <t>African Great Lakes Peace Trust</t>
  </si>
  <si>
    <t>Assets</t>
  </si>
  <si>
    <t>Barclays Bank</t>
  </si>
  <si>
    <t>Liabilities</t>
  </si>
  <si>
    <t>Cheque to ML not yet drawn</t>
  </si>
  <si>
    <t>Net assets</t>
  </si>
  <si>
    <t>Change in assets</t>
  </si>
  <si>
    <t>Net movement of funds</t>
  </si>
  <si>
    <t>ªIncome figure does not include Gift Aid reclaim, expected to be around</t>
  </si>
  <si>
    <t>Grants to African projects</t>
  </si>
  <si>
    <t>other (trustee fare)</t>
  </si>
  <si>
    <t>This is the value of a grant that did not reach the intended beneficiary, FWA Burundi</t>
  </si>
  <si>
    <t>¬Grants made</t>
  </si>
  <si>
    <t>Bududa Vocational Institute</t>
  </si>
  <si>
    <t>Year ending</t>
  </si>
  <si>
    <t xml:space="preserve"> £-   </t>
  </si>
  <si>
    <t>cheque to ML not yet drawn</t>
  </si>
  <si>
    <t xml:space="preserve"> 2016-7</t>
  </si>
  <si>
    <t xml:space="preserve"> 2015-6 </t>
  </si>
  <si>
    <t>Receipts</t>
  </si>
  <si>
    <t xml:space="preserve"> ª </t>
  </si>
  <si>
    <t>Payments</t>
  </si>
  <si>
    <t>Receipts detail</t>
  </si>
  <si>
    <t>failed transaction refunded</t>
  </si>
  <si>
    <t>refund from Bududa</t>
  </si>
  <si>
    <t>●</t>
  </si>
  <si>
    <t>donations</t>
  </si>
  <si>
    <t>Payments detail</t>
  </si>
  <si>
    <t>Jjacobs</t>
  </si>
  <si>
    <t>Failed transaction</t>
  </si>
  <si>
    <t>shd have been 2500</t>
  </si>
  <si>
    <t>Overpayment to Bududa refunded</t>
  </si>
  <si>
    <t>other African</t>
  </si>
  <si>
    <r>
      <rPr>
        <sz val="12"/>
        <rFont val="Calibri"/>
        <family val="2"/>
      </rPr>
      <t>●</t>
    </r>
    <r>
      <rPr>
        <sz val="12"/>
        <rFont val="Century"/>
        <family val="1"/>
      </rPr>
      <t>For Bududa's benefit, we paid the salary of an English employee. He finished early and</t>
    </r>
  </si>
  <si>
    <t>we overpaid. Bududa refunded the £600 overpaid which shows as income.</t>
  </si>
  <si>
    <t>FUM Kenya for peace building in Kakuma Refugee Camp; Rwanda adolescent support project</t>
  </si>
  <si>
    <t>Our Examiner Clare Scott Booth reports:</t>
  </si>
  <si>
    <t>The charity’s income is well below the level at which an independent examination is required, and</t>
  </si>
  <si>
    <t xml:space="preserve"> I have not performed all the steps that would be necessary to carry out a full independent</t>
  </si>
  <si>
    <t xml:space="preserve">examination.  I have, however, carried out a simple review of the accounting and other information </t>
  </si>
  <si>
    <t>provided to me including the notes of trustees meetings.  From my review I can confirm that I have no</t>
  </si>
  <si>
    <t xml:space="preserve"> reason to believe that either a) proper accounting records are not being kept or b) that </t>
  </si>
  <si>
    <t>the accounts are inconsistent with the records.  I note that the charity's objects</t>
  </si>
  <si>
    <t xml:space="preserve">necessitate it sending funds abroad and that the trustees have considered the  the nature of </t>
  </si>
  <si>
    <t>the charity’s risks associated with this taking into account the size of the charity’s operations.</t>
  </si>
  <si>
    <t>Donors 2015-6</t>
  </si>
  <si>
    <t>Quaker Meetings making donations included : Aberdeen, St Austell, Jordans,  Leicester</t>
  </si>
  <si>
    <t xml:space="preserve"> Muswell Hill, Ealing (both directly and via E. Cave), Westminster. Individual donors </t>
  </si>
  <si>
    <t xml:space="preserve">who have deserved our great gratitude include Kendall Clark  and the faithful </t>
  </si>
  <si>
    <t xml:space="preserve">Mss Thomas, Hinde and Jacob, though this is by no means all. We note the generosity of </t>
  </si>
  <si>
    <t>our trustees  Philip Hellen and Margot Lunnon, and the spectacular fundraising</t>
  </si>
  <si>
    <t>achievement of our trustee Elizabeth Cave.</t>
  </si>
  <si>
    <t xml:space="preserve"> 2014-5 </t>
  </si>
  <si>
    <t>CAF</t>
  </si>
  <si>
    <t>HMRC</t>
  </si>
  <si>
    <t>Turning the Tide Kenya</t>
  </si>
  <si>
    <t>Bank fees</t>
  </si>
  <si>
    <t>Ann Floyd</t>
  </si>
  <si>
    <t xml:space="preserve">CAF from whom? </t>
  </si>
  <si>
    <t>beg jun 17</t>
  </si>
  <si>
    <t>donated by P Hellen</t>
  </si>
  <si>
    <t>Bududa: Gilbert, Robinson, Sirisena</t>
  </si>
  <si>
    <t>beg jul 17</t>
  </si>
  <si>
    <t>Eliz Cave veg</t>
  </si>
  <si>
    <t>deposit Bp Auckland Westminster Qs</t>
  </si>
  <si>
    <t>D Nelson veg sales</t>
  </si>
  <si>
    <t>via MyDonate Dnelson I think</t>
  </si>
  <si>
    <t>RBBS end Aug</t>
  </si>
  <si>
    <t>CAF Direct</t>
  </si>
  <si>
    <t>My Donate</t>
  </si>
  <si>
    <t>RBBS end Sept</t>
  </si>
  <si>
    <t>2017-8</t>
  </si>
  <si>
    <t>beg Oct</t>
  </si>
  <si>
    <t>jacobs, hinde, thomas</t>
  </si>
  <si>
    <t>St Andrews Qs</t>
  </si>
  <si>
    <t>cheque 122 Margot for DN LAST YEAR</t>
  </si>
  <si>
    <t>Bucura? Rwanda</t>
  </si>
  <si>
    <t>Bududa legacy plus 90</t>
  </si>
  <si>
    <t>RBBS end Oct</t>
  </si>
  <si>
    <t>refugee camp earmarked</t>
  </si>
  <si>
    <t>individuals not earmarked</t>
  </si>
  <si>
    <t>Meetings not earmarked</t>
  </si>
  <si>
    <t>Bududa earmarked</t>
  </si>
  <si>
    <t>GA refunded</t>
  </si>
  <si>
    <t>∫</t>
  </si>
  <si>
    <t>B</t>
  </si>
  <si>
    <t>⌂</t>
  </si>
  <si>
    <t>Receive</t>
  </si>
  <si>
    <t>Spend</t>
  </si>
  <si>
    <t>untraced</t>
  </si>
  <si>
    <t>INDIVIDUALS</t>
  </si>
  <si>
    <t>MEETINGS</t>
  </si>
  <si>
    <t>UNTRACED</t>
  </si>
  <si>
    <t>Committee expenses inc my cheque not then deposited</t>
  </si>
  <si>
    <t>Meetings</t>
  </si>
  <si>
    <t>Individuals</t>
  </si>
  <si>
    <t>refund of failed donation</t>
  </si>
  <si>
    <t>Donations</t>
  </si>
  <si>
    <t>Refugee camp earmarked</t>
  </si>
  <si>
    <t>Bududa overpayment made good</t>
  </si>
  <si>
    <t>Bududa Learning Centre</t>
  </si>
  <si>
    <t>trustee expenses inc over £100 printing</t>
  </si>
  <si>
    <t>HROC [second try no fee]</t>
  </si>
  <si>
    <t xml:space="preserve">NB We have GA still to claim of the order of </t>
  </si>
  <si>
    <t>Quaker Meetings making donations included : Aberdeen, St Austell, Jordans,  Leicester, Stoke</t>
  </si>
  <si>
    <t xml:space="preserve"> Muswell Hill, Ealing (both directly and via E. Cave), Westminster, Frenchay, York Friargate. </t>
  </si>
  <si>
    <t>The charity’s income is below the level at which an independent examination is required, and</t>
  </si>
  <si>
    <t>the risks associated with this, taking into account the size of the charity’s operations.</t>
  </si>
</sst>
</file>

<file path=xl/styles.xml><?xml version="1.0" encoding="utf-8"?>
<styleSheet xmlns="http://schemas.openxmlformats.org/spreadsheetml/2006/main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36">
    <font>
      <sz val="12"/>
      <name val="Century"/>
    </font>
    <font>
      <sz val="12"/>
      <name val="Century"/>
      <family val="1"/>
    </font>
    <font>
      <b/>
      <sz val="9"/>
      <name val="Century"/>
      <family val="1"/>
    </font>
    <font>
      <sz val="9"/>
      <name val="Century"/>
      <family val="1"/>
    </font>
    <font>
      <sz val="12"/>
      <name val="Century"/>
      <family val="1"/>
    </font>
    <font>
      <b/>
      <sz val="12"/>
      <name val="Century"/>
      <family val="1"/>
    </font>
    <font>
      <sz val="10"/>
      <name val="Century"/>
      <family val="1"/>
    </font>
    <font>
      <b/>
      <sz val="10"/>
      <name val="Century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mbria"/>
      <family val="1"/>
    </font>
    <font>
      <b/>
      <sz val="9"/>
      <name val="Cambria"/>
      <family val="1"/>
    </font>
    <font>
      <b/>
      <sz val="12"/>
      <name val="Cambria"/>
      <family val="1"/>
    </font>
    <font>
      <b/>
      <sz val="8"/>
      <name val="Cambria"/>
      <family val="1"/>
    </font>
    <font>
      <b/>
      <i/>
      <sz val="8"/>
      <name val="Cambria"/>
      <family val="1"/>
    </font>
    <font>
      <b/>
      <sz val="10"/>
      <name val="Cambria"/>
      <family val="1"/>
    </font>
    <font>
      <i/>
      <sz val="12"/>
      <name val="Cambria"/>
      <family val="1"/>
    </font>
    <font>
      <b/>
      <i/>
      <sz val="9"/>
      <name val="Cambria"/>
      <family val="1"/>
    </font>
    <font>
      <b/>
      <sz val="11"/>
      <name val="Cambria"/>
      <family val="1"/>
    </font>
    <font>
      <i/>
      <sz val="9"/>
      <name val="Cambria"/>
      <family val="1"/>
    </font>
    <font>
      <sz val="12"/>
      <name val="Calibri"/>
      <family val="2"/>
    </font>
    <font>
      <b/>
      <i/>
      <sz val="12"/>
      <name val="Cambria"/>
      <family val="1"/>
    </font>
    <font>
      <sz val="9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sz val="9"/>
      <color rgb="FFFF0000"/>
      <name val="Cambria"/>
      <family val="1"/>
    </font>
    <font>
      <sz val="12"/>
      <color rgb="FFFF0000"/>
      <name val="Cambria"/>
      <family val="1"/>
    </font>
    <font>
      <sz val="12"/>
      <color rgb="FF0070C0"/>
      <name val="Cambria"/>
      <family val="1"/>
    </font>
    <font>
      <i/>
      <sz val="12"/>
      <color rgb="FF0070C0"/>
      <name val="Cambria"/>
      <family val="1"/>
    </font>
    <font>
      <sz val="10"/>
      <color rgb="FF000000"/>
      <name val="Calibri"/>
      <family val="2"/>
    </font>
    <font>
      <b/>
      <sz val="12"/>
      <color rgb="FFFF0000"/>
      <name val="Cambria"/>
      <family val="1"/>
    </font>
    <font>
      <sz val="11"/>
      <color rgb="FFFF0000"/>
      <name val="Cambria"/>
      <family val="1"/>
    </font>
    <font>
      <sz val="10"/>
      <color rgb="FFFF0000"/>
      <name val="Cambria"/>
      <family val="1"/>
    </font>
    <font>
      <sz val="12"/>
      <color theme="1"/>
      <name val="Cambria"/>
      <family val="1"/>
    </font>
    <font>
      <b/>
      <sz val="16"/>
      <name val="Cambria"/>
      <family val="1"/>
    </font>
    <font>
      <sz val="10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Border="1"/>
    <xf numFmtId="0" fontId="5" fillId="0" borderId="0" xfId="0" applyFont="1"/>
    <xf numFmtId="0" fontId="4" fillId="0" borderId="0" xfId="0" applyFont="1"/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1" fillId="0" borderId="0" xfId="0" applyFont="1"/>
    <xf numFmtId="0" fontId="10" fillId="0" borderId="0" xfId="0" applyFont="1"/>
    <xf numFmtId="0" fontId="12" fillId="2" borderId="0" xfId="0" applyFont="1" applyFill="1"/>
    <xf numFmtId="0" fontId="10" fillId="2" borderId="0" xfId="0" applyFont="1" applyFill="1"/>
    <xf numFmtId="44" fontId="10" fillId="2" borderId="0" xfId="1" applyFont="1" applyFill="1"/>
    <xf numFmtId="0" fontId="13" fillId="0" borderId="0" xfId="0" applyFont="1"/>
    <xf numFmtId="4" fontId="25" fillId="0" borderId="0" xfId="1" applyNumberFormat="1" applyFont="1"/>
    <xf numFmtId="4" fontId="13" fillId="0" borderId="0" xfId="1" applyNumberFormat="1" applyFont="1"/>
    <xf numFmtId="44" fontId="11" fillId="0" borderId="0" xfId="1" applyFont="1"/>
    <xf numFmtId="44" fontId="11" fillId="0" borderId="0" xfId="1" applyFont="1" applyAlignment="1">
      <alignment wrapText="1"/>
    </xf>
    <xf numFmtId="44" fontId="15" fillId="0" borderId="0" xfId="1" applyFont="1" applyAlignment="1">
      <alignment wrapText="1"/>
    </xf>
    <xf numFmtId="0" fontId="15" fillId="2" borderId="0" xfId="0" applyFont="1" applyFill="1"/>
    <xf numFmtId="44" fontId="15" fillId="0" borderId="0" xfId="1" applyFont="1"/>
    <xf numFmtId="15" fontId="10" fillId="0" borderId="0" xfId="0" applyNumberFormat="1" applyFont="1"/>
    <xf numFmtId="4" fontId="10" fillId="0" borderId="0" xfId="0" applyNumberFormat="1" applyFont="1"/>
    <xf numFmtId="4" fontId="26" fillId="0" borderId="0" xfId="0" applyNumberFormat="1" applyFont="1"/>
    <xf numFmtId="0" fontId="16" fillId="0" borderId="0" xfId="0" applyFont="1"/>
    <xf numFmtId="44" fontId="10" fillId="0" borderId="0" xfId="1" applyFont="1"/>
    <xf numFmtId="16" fontId="10" fillId="0" borderId="0" xfId="0" applyNumberFormat="1" applyFont="1"/>
    <xf numFmtId="15" fontId="10" fillId="0" borderId="6" xfId="0" applyNumberFormat="1" applyFont="1" applyBorder="1"/>
    <xf numFmtId="0" fontId="10" fillId="0" borderId="6" xfId="0" applyFont="1" applyBorder="1"/>
    <xf numFmtId="4" fontId="10" fillId="0" borderId="6" xfId="0" applyNumberFormat="1" applyFont="1" applyBorder="1"/>
    <xf numFmtId="4" fontId="26" fillId="0" borderId="6" xfId="0" applyNumberFormat="1" applyFont="1" applyBorder="1"/>
    <xf numFmtId="0" fontId="16" fillId="0" borderId="6" xfId="0" applyFont="1" applyBorder="1"/>
    <xf numFmtId="44" fontId="10" fillId="0" borderId="6" xfId="1" applyFont="1" applyBorder="1"/>
    <xf numFmtId="4" fontId="10" fillId="2" borderId="0" xfId="0" applyNumberFormat="1" applyFont="1" applyFill="1"/>
    <xf numFmtId="4" fontId="10" fillId="2" borderId="8" xfId="0" applyNumberFormat="1" applyFont="1" applyFill="1" applyBorder="1"/>
    <xf numFmtId="1" fontId="25" fillId="2" borderId="0" xfId="0" applyNumberFormat="1" applyFont="1" applyFill="1"/>
    <xf numFmtId="0" fontId="10" fillId="2" borderId="6" xfId="0" applyFont="1" applyFill="1" applyBorder="1"/>
    <xf numFmtId="44" fontId="14" fillId="0" borderId="0" xfId="1" applyFont="1" applyBorder="1"/>
    <xf numFmtId="44" fontId="16" fillId="0" borderId="0" xfId="1" applyFont="1"/>
    <xf numFmtId="44" fontId="16" fillId="0" borderId="6" xfId="1" applyFont="1" applyBorder="1"/>
    <xf numFmtId="44" fontId="11" fillId="0" borderId="1" xfId="1" applyFont="1" applyBorder="1"/>
    <xf numFmtId="44" fontId="15" fillId="0" borderId="1" xfId="1" applyFont="1" applyBorder="1"/>
    <xf numFmtId="44" fontId="10" fillId="0" borderId="1" xfId="1" applyFont="1" applyBorder="1"/>
    <xf numFmtId="44" fontId="10" fillId="0" borderId="4" xfId="1" applyFont="1" applyBorder="1"/>
    <xf numFmtId="44" fontId="16" fillId="0" borderId="1" xfId="1" applyFont="1" applyBorder="1"/>
    <xf numFmtId="0" fontId="17" fillId="0" borderId="0" xfId="0" applyFont="1"/>
    <xf numFmtId="15" fontId="16" fillId="0" borderId="0" xfId="0" applyNumberFormat="1" applyFont="1"/>
    <xf numFmtId="0" fontId="16" fillId="0" borderId="0" xfId="0" applyFont="1" applyAlignment="1">
      <alignment wrapText="1"/>
    </xf>
    <xf numFmtId="15" fontId="10" fillId="2" borderId="0" xfId="0" applyNumberFormat="1" applyFont="1" applyFill="1"/>
    <xf numFmtId="0" fontId="16" fillId="2" borderId="0" xfId="0" applyFont="1" applyFill="1"/>
    <xf numFmtId="4" fontId="26" fillId="2" borderId="0" xfId="0" applyNumberFormat="1" applyFont="1" applyFill="1"/>
    <xf numFmtId="44" fontId="16" fillId="2" borderId="1" xfId="1" applyFont="1" applyFill="1" applyBorder="1"/>
    <xf numFmtId="44" fontId="16" fillId="2" borderId="0" xfId="1" applyFont="1" applyFill="1"/>
    <xf numFmtId="44" fontId="10" fillId="2" borderId="1" xfId="1" applyFont="1" applyFill="1" applyBorder="1"/>
    <xf numFmtId="0" fontId="12" fillId="0" borderId="0" xfId="0" applyFont="1"/>
    <xf numFmtId="0" fontId="10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Fill="1"/>
    <xf numFmtId="0" fontId="10" fillId="0" borderId="2" xfId="0" applyFont="1" applyBorder="1"/>
    <xf numFmtId="0" fontId="10" fillId="2" borderId="2" xfId="0" applyFont="1" applyFill="1" applyBorder="1"/>
    <xf numFmtId="0" fontId="16" fillId="0" borderId="2" xfId="0" applyFont="1" applyBorder="1"/>
    <xf numFmtId="4" fontId="26" fillId="0" borderId="2" xfId="0" applyNumberFormat="1" applyFont="1" applyBorder="1"/>
    <xf numFmtId="4" fontId="10" fillId="0" borderId="2" xfId="0" applyNumberFormat="1" applyFont="1" applyBorder="1"/>
    <xf numFmtId="44" fontId="16" fillId="0" borderId="2" xfId="1" applyFont="1" applyBorder="1"/>
    <xf numFmtId="44" fontId="10" fillId="0" borderId="3" xfId="1" applyFont="1" applyBorder="1"/>
    <xf numFmtId="44" fontId="10" fillId="0" borderId="2" xfId="1" applyFont="1" applyBorder="1"/>
    <xf numFmtId="4" fontId="18" fillId="0" borderId="0" xfId="1" applyNumberFormat="1" applyFont="1"/>
    <xf numFmtId="40" fontId="11" fillId="2" borderId="1" xfId="1" applyNumberFormat="1" applyFont="1" applyFill="1" applyBorder="1"/>
    <xf numFmtId="40" fontId="10" fillId="2" borderId="0" xfId="0" applyNumberFormat="1" applyFont="1" applyFill="1"/>
    <xf numFmtId="40" fontId="10" fillId="2" borderId="6" xfId="0" applyNumberFormat="1" applyFont="1" applyFill="1" applyBorder="1"/>
    <xf numFmtId="40" fontId="10" fillId="2" borderId="8" xfId="0" applyNumberFormat="1" applyFont="1" applyFill="1" applyBorder="1"/>
    <xf numFmtId="40" fontId="10" fillId="2" borderId="2" xfId="0" applyNumberFormat="1" applyFont="1" applyFill="1" applyBorder="1"/>
    <xf numFmtId="40" fontId="11" fillId="2" borderId="0" xfId="1" applyNumberFormat="1" applyFont="1" applyFill="1" applyBorder="1"/>
    <xf numFmtId="15" fontId="27" fillId="0" borderId="0" xfId="0" applyNumberFormat="1" applyFont="1"/>
    <xf numFmtId="0" fontId="27" fillId="2" borderId="0" xfId="0" applyFont="1" applyFill="1"/>
    <xf numFmtId="15" fontId="10" fillId="0" borderId="2" xfId="0" applyNumberFormat="1" applyFont="1" applyBorder="1"/>
    <xf numFmtId="0" fontId="17" fillId="2" borderId="1" xfId="0" applyFont="1" applyFill="1" applyBorder="1"/>
    <xf numFmtId="15" fontId="27" fillId="0" borderId="2" xfId="0" applyNumberFormat="1" applyFont="1" applyBorder="1"/>
    <xf numFmtId="0" fontId="27" fillId="2" borderId="2" xfId="0" applyFont="1" applyFill="1" applyBorder="1"/>
    <xf numFmtId="0" fontId="28" fillId="0" borderId="2" xfId="0" applyFont="1" applyBorder="1"/>
    <xf numFmtId="40" fontId="27" fillId="3" borderId="2" xfId="0" applyNumberFormat="1" applyFont="1" applyFill="1" applyBorder="1"/>
    <xf numFmtId="40" fontId="27" fillId="3" borderId="0" xfId="0" applyNumberFormat="1" applyFont="1" applyFill="1"/>
    <xf numFmtId="15" fontId="10" fillId="0" borderId="8" xfId="0" applyNumberFormat="1" applyFont="1" applyBorder="1"/>
    <xf numFmtId="0" fontId="10" fillId="2" borderId="8" xfId="0" applyFont="1" applyFill="1" applyBorder="1"/>
    <xf numFmtId="0" fontId="16" fillId="0" borderId="8" xfId="0" applyFont="1" applyBorder="1"/>
    <xf numFmtId="4" fontId="26" fillId="0" borderId="8" xfId="0" applyNumberFormat="1" applyFont="1" applyBorder="1"/>
    <xf numFmtId="4" fontId="10" fillId="0" borderId="8" xfId="0" applyNumberFormat="1" applyFont="1" applyBorder="1"/>
    <xf numFmtId="40" fontId="10" fillId="3" borderId="0" xfId="0" applyNumberFormat="1" applyFont="1" applyFill="1"/>
    <xf numFmtId="40" fontId="10" fillId="3" borderId="2" xfId="0" applyNumberFormat="1" applyFont="1" applyFill="1" applyBorder="1"/>
    <xf numFmtId="4" fontId="10" fillId="0" borderId="0" xfId="0" applyNumberFormat="1" applyFont="1" applyBorder="1"/>
    <xf numFmtId="0" fontId="10" fillId="0" borderId="0" xfId="0" applyFont="1" applyFill="1"/>
    <xf numFmtId="44" fontId="16" fillId="0" borderId="0" xfId="1" applyFont="1" applyFill="1"/>
    <xf numFmtId="44" fontId="10" fillId="0" borderId="1" xfId="1" applyFont="1" applyFill="1" applyBorder="1"/>
    <xf numFmtId="44" fontId="10" fillId="0" borderId="0" xfId="1" applyFont="1" applyFill="1"/>
    <xf numFmtId="15" fontId="10" fillId="0" borderId="2" xfId="0" applyNumberFormat="1" applyFont="1" applyFill="1" applyBorder="1"/>
    <xf numFmtId="0" fontId="10" fillId="0" borderId="2" xfId="0" applyFont="1" applyFill="1" applyBorder="1"/>
    <xf numFmtId="0" fontId="16" fillId="0" borderId="2" xfId="0" applyFont="1" applyFill="1" applyBorder="1"/>
    <xf numFmtId="40" fontId="10" fillId="0" borderId="2" xfId="0" applyNumberFormat="1" applyFont="1" applyFill="1" applyBorder="1"/>
    <xf numFmtId="4" fontId="26" fillId="0" borderId="2" xfId="0" applyNumberFormat="1" applyFont="1" applyFill="1" applyBorder="1"/>
    <xf numFmtId="4" fontId="10" fillId="0" borderId="9" xfId="0" applyNumberFormat="1" applyFont="1" applyBorder="1"/>
    <xf numFmtId="0" fontId="19" fillId="2" borderId="1" xfId="0" applyFont="1" applyFill="1" applyBorder="1"/>
    <xf numFmtId="0" fontId="19" fillId="2" borderId="4" xfId="0" applyFont="1" applyFill="1" applyBorder="1"/>
    <xf numFmtId="0" fontId="19" fillId="2" borderId="3" xfId="0" applyFont="1" applyFill="1" applyBorder="1"/>
    <xf numFmtId="0" fontId="19" fillId="2" borderId="7" xfId="0" applyFont="1" applyFill="1" applyBorder="1"/>
    <xf numFmtId="0" fontId="5" fillId="0" borderId="0" xfId="0" applyFont="1" applyAlignment="1">
      <alignment horizontal="right"/>
    </xf>
    <xf numFmtId="15" fontId="10" fillId="0" borderId="0" xfId="0" applyNumberFormat="1" applyFont="1" applyBorder="1"/>
    <xf numFmtId="0" fontId="10" fillId="2" borderId="0" xfId="0" applyFont="1" applyFill="1" applyBorder="1"/>
    <xf numFmtId="0" fontId="16" fillId="0" borderId="0" xfId="0" applyFont="1" applyBorder="1"/>
    <xf numFmtId="40" fontId="10" fillId="2" borderId="0" xfId="0" applyNumberFormat="1" applyFont="1" applyFill="1" applyBorder="1"/>
    <xf numFmtId="4" fontId="26" fillId="0" borderId="0" xfId="0" applyNumberFormat="1" applyFont="1" applyBorder="1"/>
    <xf numFmtId="0" fontId="19" fillId="2" borderId="0" xfId="0" applyFont="1" applyFill="1" applyBorder="1"/>
    <xf numFmtId="0" fontId="20" fillId="0" borderId="0" xfId="0" applyFont="1"/>
    <xf numFmtId="0" fontId="20" fillId="2" borderId="0" xfId="0" applyFont="1" applyFill="1"/>
    <xf numFmtId="0" fontId="16" fillId="0" borderId="0" xfId="0" applyFont="1" applyFill="1"/>
    <xf numFmtId="40" fontId="10" fillId="0" borderId="0" xfId="0" applyNumberFormat="1" applyFont="1" applyFill="1"/>
    <xf numFmtId="0" fontId="17" fillId="2" borderId="7" xfId="0" applyFont="1" applyFill="1" applyBorder="1"/>
    <xf numFmtId="8" fontId="0" fillId="0" borderId="0" xfId="0" applyNumberFormat="1"/>
    <xf numFmtId="15" fontId="5" fillId="0" borderId="0" xfId="0" applyNumberFormat="1" applyFont="1"/>
    <xf numFmtId="8" fontId="0" fillId="0" borderId="8" xfId="0" applyNumberFormat="1" applyBorder="1"/>
    <xf numFmtId="8" fontId="0" fillId="4" borderId="0" xfId="0" applyNumberFormat="1" applyFill="1"/>
    <xf numFmtId="2" fontId="10" fillId="0" borderId="2" xfId="0" applyNumberFormat="1" applyFont="1" applyBorder="1"/>
    <xf numFmtId="0" fontId="0" fillId="0" borderId="8" xfId="0" applyBorder="1"/>
    <xf numFmtId="44" fontId="0" fillId="0" borderId="8" xfId="0" applyNumberFormat="1" applyBorder="1"/>
    <xf numFmtId="8" fontId="0" fillId="0" borderId="0" xfId="0" applyNumberFormat="1" applyBorder="1"/>
    <xf numFmtId="8" fontId="5" fillId="0" borderId="0" xfId="0" applyNumberFormat="1" applyFont="1" applyBorder="1"/>
    <xf numFmtId="44" fontId="0" fillId="0" borderId="0" xfId="0" applyNumberFormat="1" applyBorder="1"/>
    <xf numFmtId="0" fontId="0" fillId="4" borderId="0" xfId="0" applyFill="1"/>
    <xf numFmtId="0" fontId="16" fillId="0" borderId="0" xfId="0" applyFont="1" applyBorder="1" applyAlignment="1">
      <alignment wrapText="1"/>
    </xf>
    <xf numFmtId="2" fontId="10" fillId="0" borderId="0" xfId="0" applyNumberFormat="1" applyFont="1" applyBorder="1"/>
    <xf numFmtId="0" fontId="16" fillId="4" borderId="2" xfId="0" applyFont="1" applyFill="1" applyBorder="1"/>
    <xf numFmtId="0" fontId="16" fillId="4" borderId="0" xfId="0" applyFont="1" applyFill="1"/>
    <xf numFmtId="8" fontId="0" fillId="0" borderId="0" xfId="0" applyNumberFormat="1" applyFill="1"/>
    <xf numFmtId="0" fontId="29" fillId="0" borderId="0" xfId="0" applyFont="1"/>
    <xf numFmtId="0" fontId="6" fillId="0" borderId="0" xfId="0" applyFont="1"/>
    <xf numFmtId="0" fontId="6" fillId="0" borderId="0" xfId="0" applyNumberFormat="1" applyFont="1"/>
    <xf numFmtId="0" fontId="29" fillId="0" borderId="0" xfId="0" applyNumberFormat="1" applyFont="1"/>
    <xf numFmtId="0" fontId="7" fillId="0" borderId="0" xfId="0" applyFont="1"/>
    <xf numFmtId="0" fontId="21" fillId="0" borderId="0" xfId="0" applyFont="1"/>
    <xf numFmtId="40" fontId="12" fillId="2" borderId="0" xfId="0" applyNumberFormat="1" applyFont="1" applyFill="1"/>
    <xf numFmtId="4" fontId="30" fillId="0" borderId="0" xfId="0" applyNumberFormat="1" applyFont="1"/>
    <xf numFmtId="4" fontId="12" fillId="0" borderId="0" xfId="0" applyNumberFormat="1" applyFont="1"/>
    <xf numFmtId="44" fontId="21" fillId="0" borderId="0" xfId="1" applyFont="1"/>
    <xf numFmtId="44" fontId="12" fillId="0" borderId="1" xfId="1" applyFont="1" applyBorder="1"/>
    <xf numFmtId="44" fontId="12" fillId="0" borderId="0" xfId="1" applyFont="1"/>
    <xf numFmtId="0" fontId="11" fillId="2" borderId="1" xfId="0" applyFont="1" applyFill="1" applyBorder="1"/>
    <xf numFmtId="0" fontId="22" fillId="2" borderId="1" xfId="0" applyFont="1" applyFill="1" applyBorder="1"/>
    <xf numFmtId="44" fontId="22" fillId="2" borderId="1" xfId="1" applyFont="1" applyFill="1" applyBorder="1"/>
    <xf numFmtId="40" fontId="22" fillId="2" borderId="1" xfId="0" applyNumberFormat="1" applyFont="1" applyFill="1" applyBorder="1"/>
    <xf numFmtId="0" fontId="16" fillId="5" borderId="0" xfId="0" applyFont="1" applyFill="1"/>
    <xf numFmtId="0" fontId="17" fillId="2" borderId="3" xfId="0" applyFont="1" applyFill="1" applyBorder="1"/>
    <xf numFmtId="0" fontId="22" fillId="2" borderId="3" xfId="0" applyFont="1" applyFill="1" applyBorder="1"/>
    <xf numFmtId="0" fontId="20" fillId="2" borderId="1" xfId="0" applyFont="1" applyFill="1" applyBorder="1" applyAlignment="1">
      <alignment horizontal="center"/>
    </xf>
    <xf numFmtId="40" fontId="23" fillId="2" borderId="0" xfId="0" applyNumberFormat="1" applyFont="1" applyFill="1"/>
    <xf numFmtId="0" fontId="23" fillId="0" borderId="0" xfId="0" applyFont="1"/>
    <xf numFmtId="0" fontId="10" fillId="4" borderId="0" xfId="0" applyFont="1" applyFill="1"/>
    <xf numFmtId="0" fontId="19" fillId="4" borderId="1" xfId="0" applyFont="1" applyFill="1" applyBorder="1"/>
    <xf numFmtId="40" fontId="22" fillId="4" borderId="1" xfId="0" applyNumberFormat="1" applyFont="1" applyFill="1" applyBorder="1"/>
    <xf numFmtId="44" fontId="16" fillId="4" borderId="0" xfId="1" applyFont="1" applyFill="1"/>
    <xf numFmtId="44" fontId="10" fillId="4" borderId="1" xfId="1" applyFont="1" applyFill="1" applyBorder="1"/>
    <xf numFmtId="44" fontId="10" fillId="4" borderId="0" xfId="1" applyFont="1" applyFill="1"/>
    <xf numFmtId="40" fontId="24" fillId="2" borderId="0" xfId="0" applyNumberFormat="1" applyFont="1" applyFill="1"/>
    <xf numFmtId="40" fontId="24" fillId="2" borderId="2" xfId="0" applyNumberFormat="1" applyFont="1" applyFill="1" applyBorder="1"/>
    <xf numFmtId="40" fontId="24" fillId="2" borderId="0" xfId="0" applyNumberFormat="1" applyFont="1" applyFill="1" applyBorder="1"/>
    <xf numFmtId="4" fontId="24" fillId="0" borderId="0" xfId="0" applyNumberFormat="1" applyFont="1"/>
    <xf numFmtId="40" fontId="24" fillId="0" borderId="0" xfId="0" applyNumberFormat="1" applyFont="1" applyFill="1"/>
    <xf numFmtId="0" fontId="24" fillId="0" borderId="0" xfId="0" applyFont="1"/>
    <xf numFmtId="2" fontId="24" fillId="0" borderId="2" xfId="0" applyNumberFormat="1" applyFont="1" applyBorder="1"/>
    <xf numFmtId="4" fontId="32" fillId="0" borderId="8" xfId="0" applyNumberFormat="1" applyFont="1" applyBorder="1"/>
    <xf numFmtId="0" fontId="15" fillId="2" borderId="1" xfId="0" applyFont="1" applyFill="1" applyBorder="1"/>
    <xf numFmtId="0" fontId="24" fillId="2" borderId="1" xfId="0" applyFont="1" applyFill="1" applyBorder="1"/>
    <xf numFmtId="44" fontId="24" fillId="2" borderId="1" xfId="1" applyFont="1" applyFill="1" applyBorder="1"/>
    <xf numFmtId="0" fontId="24" fillId="2" borderId="3" xfId="0" applyFont="1" applyFill="1" applyBorder="1"/>
    <xf numFmtId="40" fontId="24" fillId="2" borderId="1" xfId="0" applyNumberFormat="1" applyFont="1" applyFill="1" applyBorder="1"/>
    <xf numFmtId="40" fontId="24" fillId="4" borderId="1" xfId="0" applyNumberFormat="1" applyFont="1" applyFill="1" applyBorder="1"/>
    <xf numFmtId="15" fontId="10" fillId="4" borderId="6" xfId="0" applyNumberFormat="1" applyFont="1" applyFill="1" applyBorder="1"/>
    <xf numFmtId="0" fontId="10" fillId="4" borderId="6" xfId="0" applyFont="1" applyFill="1" applyBorder="1"/>
    <xf numFmtId="0" fontId="16" fillId="4" borderId="6" xfId="0" applyFont="1" applyFill="1" applyBorder="1"/>
    <xf numFmtId="4" fontId="10" fillId="0" borderId="5" xfId="0" applyNumberFormat="1" applyFont="1" applyBorder="1"/>
    <xf numFmtId="0" fontId="28" fillId="0" borderId="0" xfId="0" applyFont="1"/>
    <xf numFmtId="40" fontId="22" fillId="2" borderId="0" xfId="0" applyNumberFormat="1" applyFont="1" applyFill="1" applyBorder="1"/>
    <xf numFmtId="40" fontId="15" fillId="2" borderId="1" xfId="0" applyNumberFormat="1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4" fontId="10" fillId="4" borderId="0" xfId="0" applyNumberFormat="1" applyFont="1" applyFill="1"/>
    <xf numFmtId="15" fontId="12" fillId="0" borderId="0" xfId="0" applyNumberFormat="1" applyFont="1"/>
    <xf numFmtId="4" fontId="22" fillId="0" borderId="0" xfId="0" applyNumberFormat="1" applyFont="1"/>
    <xf numFmtId="40" fontId="0" fillId="0" borderId="0" xfId="0" applyNumberFormat="1"/>
    <xf numFmtId="44" fontId="10" fillId="0" borderId="0" xfId="1" applyFont="1" applyBorder="1"/>
    <xf numFmtId="4" fontId="12" fillId="0" borderId="2" xfId="0" applyNumberFormat="1" applyFont="1" applyBorder="1"/>
    <xf numFmtId="40" fontId="24" fillId="2" borderId="3" xfId="0" applyNumberFormat="1" applyFont="1" applyFill="1" applyBorder="1"/>
    <xf numFmtId="40" fontId="22" fillId="2" borderId="3" xfId="0" applyNumberFormat="1" applyFont="1" applyFill="1" applyBorder="1"/>
    <xf numFmtId="15" fontId="10" fillId="0" borderId="0" xfId="0" applyNumberFormat="1" applyFont="1" applyBorder="1" applyAlignment="1">
      <alignment horizontal="right"/>
    </xf>
    <xf numFmtId="0" fontId="19" fillId="2" borderId="2" xfId="0" applyFont="1" applyFill="1" applyBorder="1"/>
    <xf numFmtId="0" fontId="16" fillId="0" borderId="0" xfId="0" applyFont="1" applyAlignment="1">
      <alignment horizontal="left"/>
    </xf>
    <xf numFmtId="4" fontId="33" fillId="0" borderId="0" xfId="0" applyNumberFormat="1" applyFont="1" applyBorder="1"/>
    <xf numFmtId="0" fontId="34" fillId="0" borderId="0" xfId="0" applyFont="1"/>
    <xf numFmtId="4" fontId="35" fillId="0" borderId="0" xfId="0" applyNumberFormat="1" applyFont="1" applyBorder="1" applyAlignment="1">
      <alignment wrapText="1"/>
    </xf>
    <xf numFmtId="40" fontId="12" fillId="2" borderId="8" xfId="0" applyNumberFormat="1" applyFont="1" applyFill="1" applyBorder="1"/>
    <xf numFmtId="0" fontId="20" fillId="0" borderId="0" xfId="0" applyFont="1" applyAlignment="1">
      <alignment horizontal="right"/>
    </xf>
    <xf numFmtId="0" fontId="20" fillId="4" borderId="0" xfId="0" applyFont="1" applyFill="1"/>
    <xf numFmtId="0" fontId="24" fillId="2" borderId="0" xfId="0" applyFont="1" applyFill="1"/>
    <xf numFmtId="4" fontId="12" fillId="2" borderId="0" xfId="0" applyNumberFormat="1" applyFont="1" applyFill="1"/>
    <xf numFmtId="44" fontId="13" fillId="0" borderId="1" xfId="1" applyFont="1" applyBorder="1"/>
    <xf numFmtId="0" fontId="24" fillId="2" borderId="4" xfId="0" applyFont="1" applyFill="1" applyBorder="1"/>
    <xf numFmtId="0" fontId="24" fillId="2" borderId="0" xfId="0" applyFont="1" applyFill="1" applyBorder="1"/>
    <xf numFmtId="0" fontId="18" fillId="2" borderId="1" xfId="0" applyFont="1" applyFill="1" applyBorder="1"/>
    <xf numFmtId="0" fontId="18" fillId="0" borderId="0" xfId="0" applyFont="1"/>
    <xf numFmtId="0" fontId="23" fillId="2" borderId="1" xfId="0" applyFont="1" applyFill="1" applyBorder="1"/>
    <xf numFmtId="0" fontId="23" fillId="2" borderId="4" xfId="0" applyFont="1" applyFill="1" applyBorder="1"/>
    <xf numFmtId="0" fontId="23" fillId="2" borderId="0" xfId="0" applyFont="1" applyFill="1" applyBorder="1"/>
    <xf numFmtId="0" fontId="23" fillId="2" borderId="3" xfId="0" applyFont="1" applyFill="1" applyBorder="1"/>
    <xf numFmtId="40" fontId="23" fillId="2" borderId="0" xfId="0" applyNumberFormat="1" applyFont="1" applyFill="1" applyBorder="1"/>
    <xf numFmtId="44" fontId="23" fillId="0" borderId="1" xfId="1" applyFont="1" applyBorder="1" applyAlignment="1">
      <alignment wrapText="1"/>
    </xf>
    <xf numFmtId="4" fontId="23" fillId="0" borderId="0" xfId="0" applyNumberFormat="1" applyFont="1"/>
    <xf numFmtId="40" fontId="23" fillId="0" borderId="0" xfId="0" applyNumberFormat="1" applyFont="1" applyFill="1"/>
    <xf numFmtId="2" fontId="23" fillId="0" borderId="0" xfId="0" applyNumberFormat="1" applyFont="1" applyBorder="1"/>
    <xf numFmtId="40" fontId="23" fillId="2" borderId="0" xfId="0" applyNumberFormat="1" applyFont="1" applyFill="1" applyAlignment="1">
      <alignment wrapText="1"/>
    </xf>
    <xf numFmtId="4" fontId="31" fillId="0" borderId="0" xfId="0" applyNumberFormat="1" applyFont="1" applyBorder="1"/>
    <xf numFmtId="40" fontId="23" fillId="2" borderId="1" xfId="0" applyNumberFormat="1" applyFont="1" applyFill="1" applyBorder="1"/>
    <xf numFmtId="40" fontId="23" fillId="2" borderId="7" xfId="0" applyNumberFormat="1" applyFont="1" applyFill="1" applyBorder="1"/>
    <xf numFmtId="0" fontId="23" fillId="2" borderId="7" xfId="0" applyFont="1" applyFill="1" applyBorder="1"/>
    <xf numFmtId="0" fontId="23" fillId="4" borderId="1" xfId="0" applyFont="1" applyFill="1" applyBorder="1"/>
    <xf numFmtId="0" fontId="15" fillId="2" borderId="1" xfId="0" applyFont="1" applyFill="1" applyBorder="1" applyAlignment="1">
      <alignment wrapText="1"/>
    </xf>
    <xf numFmtId="40" fontId="24" fillId="2" borderId="10" xfId="0" applyNumberFormat="1" applyFont="1" applyFill="1" applyBorder="1"/>
    <xf numFmtId="0" fontId="1" fillId="0" borderId="0" xfId="0" applyFont="1"/>
    <xf numFmtId="8" fontId="0" fillId="0" borderId="2" xfId="0" applyNumberFormat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Fill="1" applyAlignment="1">
      <alignment wrapText="1"/>
    </xf>
    <xf numFmtId="0" fontId="2" fillId="0" borderId="0" xfId="0" applyFont="1" applyAlignment="1">
      <alignment horizontal="right" wrapText="1"/>
    </xf>
    <xf numFmtId="44" fontId="1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6"/>
  <sheetViews>
    <sheetView zoomScaleNormal="100" zoomScaleSheetLayoutView="100" workbookViewId="0">
      <pane xSplit="1" ySplit="2" topLeftCell="B192" activePane="bottomRight" state="frozen"/>
      <selection pane="topRight" activeCell="B1" sqref="B1"/>
      <selection pane="bottomLeft" activeCell="A3" sqref="A3"/>
      <selection pane="bottomRight" activeCell="G210" sqref="G210"/>
    </sheetView>
  </sheetViews>
  <sheetFormatPr defaultRowHeight="15.75"/>
  <cols>
    <col min="1" max="1" width="10.77734375" style="9" bestFit="1" customWidth="1"/>
    <col min="2" max="2" width="2.44140625" style="11" customWidth="1"/>
    <col min="3" max="3" width="26.33203125" style="24" customWidth="1"/>
    <col min="4" max="4" width="2.5546875" style="24" customWidth="1"/>
    <col min="5" max="5" width="9.109375" style="68" bestFit="1" customWidth="1"/>
    <col min="6" max="6" width="9.109375" style="23" bestFit="1" customWidth="1"/>
    <col min="7" max="7" width="10.5546875" style="22" customWidth="1"/>
    <col min="8" max="8" width="7.5546875" style="100" customWidth="1"/>
    <col min="9" max="9" width="9.88671875" style="169" bestFit="1" customWidth="1"/>
    <col min="10" max="10" width="9.88671875" style="100" customWidth="1"/>
    <col min="11" max="11" width="11.5546875" style="206" customWidth="1"/>
    <col min="12" max="12" width="9.5546875" style="42" customWidth="1"/>
    <col min="13" max="13" width="10.6640625" style="38" customWidth="1"/>
    <col min="14" max="14" width="9.5546875" style="38" customWidth="1"/>
    <col min="15" max="15" width="8.5546875" style="42" customWidth="1"/>
    <col min="16" max="16" width="9.6640625" style="25" customWidth="1"/>
    <col min="17" max="19" width="8.88671875" style="9"/>
    <col min="20" max="20" width="9" style="9" bestFit="1" customWidth="1"/>
    <col min="21" max="16384" width="8.88671875" style="9"/>
  </cols>
  <sheetData>
    <row r="1" spans="1:20" s="8" customFormat="1" ht="38.25" customHeight="1">
      <c r="A1" s="13" t="s">
        <v>0</v>
      </c>
      <c r="B1" s="35"/>
      <c r="C1" s="45"/>
      <c r="D1" s="45"/>
      <c r="E1" s="67"/>
      <c r="F1" s="14"/>
      <c r="G1" s="15"/>
      <c r="H1" s="76"/>
      <c r="I1" s="221" t="s">
        <v>1</v>
      </c>
      <c r="J1" s="144" t="s">
        <v>2</v>
      </c>
      <c r="K1" s="204" t="s">
        <v>3</v>
      </c>
      <c r="L1" s="201" t="s">
        <v>4</v>
      </c>
      <c r="M1" s="37" t="s">
        <v>5</v>
      </c>
      <c r="N1" s="37" t="s">
        <v>6</v>
      </c>
      <c r="O1" s="40" t="s">
        <v>7</v>
      </c>
      <c r="P1" s="17" t="s">
        <v>8</v>
      </c>
      <c r="Q1" s="17" t="s">
        <v>9</v>
      </c>
      <c r="R1" s="18" t="s">
        <v>10</v>
      </c>
      <c r="S1" s="18" t="s">
        <v>11</v>
      </c>
      <c r="T1" s="19" t="s">
        <v>12</v>
      </c>
    </row>
    <row r="2" spans="1:20" s="8" customFormat="1" ht="14.25">
      <c r="A2" s="13" t="s">
        <v>13</v>
      </c>
      <c r="B2" s="35"/>
      <c r="C2" s="45" t="s">
        <v>14</v>
      </c>
      <c r="D2" s="45"/>
      <c r="E2" s="67" t="s">
        <v>15</v>
      </c>
      <c r="F2" s="14" t="s">
        <v>16</v>
      </c>
      <c r="G2" s="15" t="s">
        <v>17</v>
      </c>
      <c r="H2" s="76"/>
      <c r="I2" s="8" t="s">
        <v>269</v>
      </c>
      <c r="J2" s="8" t="s">
        <v>167</v>
      </c>
      <c r="K2" s="205" t="s">
        <v>270</v>
      </c>
      <c r="L2" s="8" t="s">
        <v>233</v>
      </c>
      <c r="M2" s="8" t="s">
        <v>271</v>
      </c>
      <c r="N2" s="37"/>
      <c r="O2" s="41"/>
      <c r="P2" s="16"/>
      <c r="Q2" s="16"/>
      <c r="R2" s="20"/>
      <c r="S2" s="20"/>
      <c r="T2" s="19"/>
    </row>
    <row r="3" spans="1:20">
      <c r="A3" s="21">
        <v>41390</v>
      </c>
      <c r="G3" s="22">
        <v>3529.55</v>
      </c>
    </row>
    <row r="4" spans="1:20">
      <c r="A4" s="21">
        <v>41395</v>
      </c>
      <c r="C4" s="24" t="s">
        <v>18</v>
      </c>
      <c r="E4" s="68">
        <v>30</v>
      </c>
      <c r="G4" s="22">
        <f>G3+E4-F4</f>
        <v>3559.55</v>
      </c>
      <c r="H4" s="100" t="s">
        <v>19</v>
      </c>
      <c r="I4" s="172">
        <f>E4</f>
        <v>30</v>
      </c>
      <c r="O4" s="42">
        <v>30</v>
      </c>
      <c r="T4" s="22">
        <f t="shared" ref="T4:T41" si="0">E4-SUM(O4:S4)</f>
        <v>0</v>
      </c>
    </row>
    <row r="5" spans="1:20">
      <c r="A5" s="21">
        <v>41426</v>
      </c>
      <c r="C5" s="24" t="s">
        <v>18</v>
      </c>
      <c r="E5" s="68">
        <v>30</v>
      </c>
      <c r="G5" s="22">
        <f>G4+E5-F5</f>
        <v>3589.55</v>
      </c>
      <c r="H5" s="100" t="s">
        <v>20</v>
      </c>
      <c r="I5" s="172">
        <f>E5</f>
        <v>30</v>
      </c>
      <c r="O5" s="42">
        <v>30</v>
      </c>
      <c r="T5" s="22">
        <f t="shared" si="0"/>
        <v>0</v>
      </c>
    </row>
    <row r="6" spans="1:20">
      <c r="A6" s="21">
        <v>41437</v>
      </c>
      <c r="C6" s="24" t="s">
        <v>21</v>
      </c>
      <c r="E6" s="68">
        <v>300</v>
      </c>
      <c r="G6" s="22">
        <f t="shared" ref="G6:G43" si="1">G5+E6-F6</f>
        <v>3889.55</v>
      </c>
      <c r="T6" s="22">
        <f t="shared" si="0"/>
        <v>300</v>
      </c>
    </row>
    <row r="7" spans="1:20">
      <c r="A7" s="21">
        <v>41456</v>
      </c>
      <c r="C7" s="24" t="s">
        <v>18</v>
      </c>
      <c r="E7" s="68">
        <v>30</v>
      </c>
      <c r="G7" s="22">
        <f t="shared" si="1"/>
        <v>3919.55</v>
      </c>
      <c r="H7" s="100" t="s">
        <v>22</v>
      </c>
      <c r="O7" s="42">
        <v>30</v>
      </c>
      <c r="T7" s="22">
        <f t="shared" si="0"/>
        <v>0</v>
      </c>
    </row>
    <row r="8" spans="1:20">
      <c r="A8" s="21">
        <v>41487</v>
      </c>
      <c r="C8" s="24" t="s">
        <v>18</v>
      </c>
      <c r="E8" s="68">
        <v>30</v>
      </c>
      <c r="G8" s="22">
        <f t="shared" si="1"/>
        <v>3949.55</v>
      </c>
      <c r="T8" s="22">
        <f t="shared" si="0"/>
        <v>30</v>
      </c>
    </row>
    <row r="9" spans="1:20">
      <c r="A9" s="21">
        <v>41494</v>
      </c>
      <c r="C9" s="24" t="s">
        <v>23</v>
      </c>
      <c r="F9" s="23">
        <v>2247.19</v>
      </c>
      <c r="G9" s="22">
        <f t="shared" si="1"/>
        <v>1702.3600000000001</v>
      </c>
      <c r="T9" s="22">
        <f t="shared" si="0"/>
        <v>0</v>
      </c>
    </row>
    <row r="10" spans="1:20">
      <c r="A10" s="21">
        <v>41494</v>
      </c>
      <c r="C10" s="24" t="s">
        <v>24</v>
      </c>
      <c r="F10" s="23">
        <v>25</v>
      </c>
      <c r="G10" s="22">
        <f t="shared" si="1"/>
        <v>1677.3600000000001</v>
      </c>
      <c r="T10" s="22">
        <f t="shared" si="0"/>
        <v>0</v>
      </c>
    </row>
    <row r="11" spans="1:20">
      <c r="A11" s="21">
        <v>41509</v>
      </c>
      <c r="C11" s="24" t="s">
        <v>25</v>
      </c>
      <c r="E11" s="68">
        <v>91</v>
      </c>
      <c r="G11" s="22">
        <f t="shared" si="1"/>
        <v>1768.3600000000001</v>
      </c>
      <c r="H11" s="100" t="s">
        <v>26</v>
      </c>
      <c r="O11" s="42">
        <v>91</v>
      </c>
      <c r="T11" s="22">
        <f t="shared" si="0"/>
        <v>0</v>
      </c>
    </row>
    <row r="12" spans="1:20">
      <c r="A12" s="26">
        <v>41519</v>
      </c>
      <c r="C12" s="24" t="s">
        <v>18</v>
      </c>
      <c r="E12" s="68">
        <v>30</v>
      </c>
      <c r="G12" s="22">
        <f t="shared" si="1"/>
        <v>1798.3600000000001</v>
      </c>
      <c r="H12" s="100" t="s">
        <v>27</v>
      </c>
      <c r="O12" s="42">
        <v>30</v>
      </c>
      <c r="T12" s="22">
        <f t="shared" si="0"/>
        <v>0</v>
      </c>
    </row>
    <row r="13" spans="1:20" s="28" customFormat="1" ht="23.25" customHeight="1">
      <c r="A13" s="27">
        <v>41548</v>
      </c>
      <c r="B13" s="36"/>
      <c r="C13" s="31" t="s">
        <v>18</v>
      </c>
      <c r="D13" s="31"/>
      <c r="E13" s="69">
        <v>30</v>
      </c>
      <c r="F13" s="30"/>
      <c r="G13" s="29">
        <f t="shared" si="1"/>
        <v>1828.3600000000001</v>
      </c>
      <c r="H13" s="101"/>
      <c r="I13" s="202"/>
      <c r="J13" s="101"/>
      <c r="K13" s="207"/>
      <c r="L13" s="43"/>
      <c r="M13" s="39"/>
      <c r="N13" s="39"/>
      <c r="O13" s="43">
        <v>30</v>
      </c>
      <c r="P13" s="32"/>
      <c r="T13" s="29">
        <f t="shared" si="0"/>
        <v>0</v>
      </c>
    </row>
    <row r="14" spans="1:20" ht="23.25" customHeight="1">
      <c r="A14" s="21">
        <v>41579</v>
      </c>
      <c r="C14" s="24" t="s">
        <v>18</v>
      </c>
      <c r="E14" s="68">
        <v>30</v>
      </c>
      <c r="G14" s="22">
        <f t="shared" si="1"/>
        <v>1858.3600000000001</v>
      </c>
      <c r="H14" s="100" t="s">
        <v>28</v>
      </c>
      <c r="O14" s="42">
        <v>30</v>
      </c>
      <c r="T14" s="22">
        <f t="shared" si="0"/>
        <v>0</v>
      </c>
    </row>
    <row r="15" spans="1:20" ht="23.25" customHeight="1">
      <c r="A15" s="21">
        <v>41610</v>
      </c>
      <c r="C15" s="24" t="s">
        <v>18</v>
      </c>
      <c r="E15" s="68">
        <v>30</v>
      </c>
      <c r="G15" s="22">
        <f t="shared" si="1"/>
        <v>1888.3600000000001</v>
      </c>
      <c r="O15" s="42">
        <v>30</v>
      </c>
      <c r="T15" s="22">
        <f t="shared" si="0"/>
        <v>0</v>
      </c>
    </row>
    <row r="16" spans="1:20" ht="23.25" customHeight="1">
      <c r="A16" s="21">
        <v>41611</v>
      </c>
      <c r="C16" s="24" t="s">
        <v>29</v>
      </c>
      <c r="E16" s="68">
        <v>50</v>
      </c>
      <c r="G16" s="22">
        <f t="shared" si="1"/>
        <v>1938.3600000000001</v>
      </c>
      <c r="T16" s="22">
        <f t="shared" si="0"/>
        <v>50</v>
      </c>
    </row>
    <row r="17" spans="1:20" ht="32.25" customHeight="1">
      <c r="C17" s="47" t="s">
        <v>30</v>
      </c>
      <c r="D17" s="47"/>
      <c r="E17" s="68">
        <v>180.73</v>
      </c>
      <c r="G17" s="22">
        <f t="shared" si="1"/>
        <v>2119.09</v>
      </c>
      <c r="H17" s="100" t="s">
        <v>31</v>
      </c>
      <c r="T17" s="22">
        <f t="shared" si="0"/>
        <v>180.73</v>
      </c>
    </row>
    <row r="18" spans="1:20" ht="23.25" customHeight="1">
      <c r="A18" s="21">
        <v>41640</v>
      </c>
      <c r="C18" s="24" t="s">
        <v>18</v>
      </c>
      <c r="E18" s="68">
        <v>30</v>
      </c>
      <c r="G18" s="22">
        <f t="shared" si="1"/>
        <v>2149.09</v>
      </c>
      <c r="H18" s="100" t="s">
        <v>32</v>
      </c>
      <c r="T18" s="22">
        <f t="shared" si="0"/>
        <v>30</v>
      </c>
    </row>
    <row r="19" spans="1:20" ht="23.25" customHeight="1">
      <c r="A19" s="21">
        <v>41671</v>
      </c>
      <c r="C19" s="24" t="s">
        <v>18</v>
      </c>
      <c r="E19" s="68">
        <v>30</v>
      </c>
      <c r="G19" s="22">
        <f t="shared" si="1"/>
        <v>2179.09</v>
      </c>
      <c r="T19" s="22">
        <f t="shared" si="0"/>
        <v>30</v>
      </c>
    </row>
    <row r="20" spans="1:20" ht="23.25" customHeight="1">
      <c r="A20" s="21"/>
      <c r="C20" s="24" t="s">
        <v>33</v>
      </c>
      <c r="F20" s="23">
        <v>649.65</v>
      </c>
      <c r="G20" s="22">
        <f t="shared" si="1"/>
        <v>1529.44</v>
      </c>
      <c r="L20" s="42">
        <f>F20-M20</f>
        <v>624.65</v>
      </c>
      <c r="M20" s="38">
        <v>25</v>
      </c>
      <c r="T20" s="22"/>
    </row>
    <row r="21" spans="1:20" ht="23.25" customHeight="1">
      <c r="A21" s="21"/>
      <c r="C21" s="24" t="s">
        <v>34</v>
      </c>
      <c r="F21" s="23">
        <v>649.65</v>
      </c>
      <c r="G21" s="22">
        <f t="shared" si="1"/>
        <v>879.79000000000008</v>
      </c>
      <c r="L21" s="42">
        <f>F21-M21</f>
        <v>624.65</v>
      </c>
      <c r="M21" s="38">
        <v>25</v>
      </c>
      <c r="T21" s="22"/>
    </row>
    <row r="22" spans="1:20" ht="31.5" customHeight="1">
      <c r="A22" s="21"/>
      <c r="C22" s="47" t="s">
        <v>35</v>
      </c>
      <c r="D22" s="47"/>
      <c r="E22" s="68">
        <v>591.59</v>
      </c>
      <c r="G22" s="22">
        <f t="shared" si="1"/>
        <v>1471.38</v>
      </c>
      <c r="L22" s="42">
        <f>-624.65</f>
        <v>-624.65</v>
      </c>
      <c r="M22" s="38">
        <f>-(L22+E22)</f>
        <v>33.059999999999945</v>
      </c>
      <c r="T22" s="22"/>
    </row>
    <row r="23" spans="1:20" ht="23.25" customHeight="1">
      <c r="A23" s="21">
        <v>41682</v>
      </c>
      <c r="C23" s="46" t="s">
        <v>36</v>
      </c>
      <c r="D23" s="46"/>
      <c r="E23" s="68">
        <v>325</v>
      </c>
      <c r="G23" s="22">
        <f t="shared" si="1"/>
        <v>1796.38</v>
      </c>
      <c r="P23" s="25">
        <f>P37+E38</f>
        <v>675</v>
      </c>
      <c r="T23" s="22">
        <f t="shared" si="0"/>
        <v>-350</v>
      </c>
    </row>
    <row r="24" spans="1:20" ht="23.25" customHeight="1">
      <c r="A24" s="21">
        <v>41682</v>
      </c>
      <c r="C24" s="24" t="s">
        <v>37</v>
      </c>
      <c r="E24" s="68">
        <v>55</v>
      </c>
      <c r="G24" s="22">
        <f t="shared" si="1"/>
        <v>1851.38</v>
      </c>
      <c r="H24" s="100" t="s">
        <v>38</v>
      </c>
      <c r="O24" s="42">
        <v>55</v>
      </c>
      <c r="P24" s="25">
        <v>325</v>
      </c>
      <c r="T24" s="22">
        <f t="shared" si="0"/>
        <v>-325</v>
      </c>
    </row>
    <row r="25" spans="1:20" ht="23.25" customHeight="1">
      <c r="A25" s="21">
        <v>41699</v>
      </c>
      <c r="C25" s="24" t="s">
        <v>18</v>
      </c>
      <c r="E25" s="68">
        <v>30</v>
      </c>
      <c r="G25" s="22">
        <f t="shared" si="1"/>
        <v>1881.38</v>
      </c>
      <c r="H25" s="100" t="s">
        <v>39</v>
      </c>
      <c r="O25" s="42">
        <v>30</v>
      </c>
      <c r="P25" s="25">
        <v>325</v>
      </c>
      <c r="T25" s="22">
        <f t="shared" si="0"/>
        <v>-325</v>
      </c>
    </row>
    <row r="26" spans="1:20" ht="23.25" customHeight="1">
      <c r="A26" s="21">
        <v>41726</v>
      </c>
      <c r="C26" s="24" t="s">
        <v>21</v>
      </c>
      <c r="E26" s="68">
        <v>310</v>
      </c>
      <c r="G26" s="22">
        <f t="shared" si="1"/>
        <v>2191.38</v>
      </c>
      <c r="O26" s="42">
        <v>310</v>
      </c>
      <c r="P26" s="25">
        <v>325</v>
      </c>
      <c r="T26" s="22">
        <f t="shared" si="0"/>
        <v>-325</v>
      </c>
    </row>
    <row r="27" spans="1:20" s="28" customFormat="1" ht="23.25" customHeight="1">
      <c r="A27" s="27">
        <v>41730</v>
      </c>
      <c r="B27" s="36"/>
      <c r="C27" s="31" t="s">
        <v>18</v>
      </c>
      <c r="D27" s="31"/>
      <c r="E27" s="69">
        <v>30</v>
      </c>
      <c r="F27" s="30"/>
      <c r="G27" s="29">
        <f t="shared" si="1"/>
        <v>2221.38</v>
      </c>
      <c r="H27" s="101" t="s">
        <v>40</v>
      </c>
      <c r="I27" s="202"/>
      <c r="J27" s="101"/>
      <c r="K27" s="207"/>
      <c r="L27" s="43"/>
      <c r="M27" s="39"/>
      <c r="N27" s="39"/>
      <c r="O27" s="43">
        <v>30</v>
      </c>
      <c r="P27" s="32">
        <v>325</v>
      </c>
      <c r="T27" s="29">
        <f t="shared" si="0"/>
        <v>-325</v>
      </c>
    </row>
    <row r="28" spans="1:20" s="11" customFormat="1" ht="23.25" customHeight="1">
      <c r="A28" s="48">
        <v>41740</v>
      </c>
      <c r="C28" s="49" t="s">
        <v>29</v>
      </c>
      <c r="D28" s="49"/>
      <c r="E28" s="68">
        <v>209.4</v>
      </c>
      <c r="F28" s="50"/>
      <c r="G28" s="33">
        <f t="shared" si="1"/>
        <v>2430.7800000000002</v>
      </c>
      <c r="H28" s="100" t="s">
        <v>41</v>
      </c>
      <c r="I28" s="169"/>
      <c r="J28" s="100"/>
      <c r="K28" s="206"/>
      <c r="L28" s="53"/>
      <c r="M28" s="52"/>
      <c r="N28" s="52"/>
      <c r="O28" s="53">
        <v>209.4</v>
      </c>
      <c r="P28" s="12">
        <v>325</v>
      </c>
      <c r="T28" s="33">
        <f t="shared" si="0"/>
        <v>-325</v>
      </c>
    </row>
    <row r="29" spans="1:20" ht="23.25" customHeight="1">
      <c r="A29" s="21">
        <v>41760</v>
      </c>
      <c r="C29" s="24" t="s">
        <v>18</v>
      </c>
      <c r="E29" s="68">
        <v>30</v>
      </c>
      <c r="G29" s="22">
        <f t="shared" si="1"/>
        <v>2460.7800000000002</v>
      </c>
      <c r="H29" s="100" t="s">
        <v>42</v>
      </c>
      <c r="O29" s="42">
        <v>30</v>
      </c>
      <c r="P29" s="25">
        <v>325</v>
      </c>
      <c r="T29" s="22">
        <f t="shared" si="0"/>
        <v>-325</v>
      </c>
    </row>
    <row r="30" spans="1:20" ht="23.25" customHeight="1">
      <c r="A30" s="21">
        <v>41772</v>
      </c>
      <c r="C30" s="24" t="s">
        <v>43</v>
      </c>
      <c r="E30" s="68">
        <v>51.26</v>
      </c>
      <c r="G30" s="22">
        <f t="shared" si="1"/>
        <v>2512.0400000000004</v>
      </c>
      <c r="H30" s="100" t="s">
        <v>44</v>
      </c>
      <c r="O30" s="42">
        <v>51.26</v>
      </c>
      <c r="P30" s="25">
        <v>325</v>
      </c>
      <c r="T30" s="22">
        <f t="shared" si="0"/>
        <v>-325</v>
      </c>
    </row>
    <row r="31" spans="1:20" ht="23.25" customHeight="1">
      <c r="A31" s="21">
        <v>41791</v>
      </c>
      <c r="C31" s="24" t="s">
        <v>18</v>
      </c>
      <c r="E31" s="68">
        <v>30</v>
      </c>
      <c r="G31" s="22">
        <f>G30+E31-F31</f>
        <v>2542.0400000000004</v>
      </c>
      <c r="O31" s="42">
        <v>30</v>
      </c>
      <c r="P31" s="25">
        <v>325</v>
      </c>
      <c r="T31" s="22">
        <f>E31-SUM(O31:S31)</f>
        <v>-325</v>
      </c>
    </row>
    <row r="32" spans="1:20" ht="23.25" customHeight="1">
      <c r="A32" s="21">
        <v>41796</v>
      </c>
      <c r="C32" s="24" t="s">
        <v>45</v>
      </c>
      <c r="F32" s="23">
        <v>26.5</v>
      </c>
      <c r="G32" s="22">
        <f>G31+E32-F32</f>
        <v>2515.5400000000004</v>
      </c>
      <c r="H32" s="100" t="s">
        <v>46</v>
      </c>
      <c r="N32" s="38">
        <f>F32</f>
        <v>26.5</v>
      </c>
      <c r="P32" s="25">
        <v>325</v>
      </c>
      <c r="T32" s="22"/>
    </row>
    <row r="33" spans="1:20" ht="23.25" customHeight="1">
      <c r="A33" s="21">
        <v>41821</v>
      </c>
      <c r="C33" s="24" t="s">
        <v>18</v>
      </c>
      <c r="E33" s="68">
        <v>30</v>
      </c>
      <c r="G33" s="22">
        <f>G32+E33-F33</f>
        <v>2545.5400000000004</v>
      </c>
      <c r="H33" s="100" t="s">
        <v>47</v>
      </c>
      <c r="O33" s="42">
        <v>30</v>
      </c>
      <c r="P33" s="25">
        <v>325</v>
      </c>
      <c r="T33" s="22">
        <f>E33-SUM(O33:S33)</f>
        <v>-325</v>
      </c>
    </row>
    <row r="34" spans="1:20" ht="23.25" customHeight="1">
      <c r="A34" s="21">
        <v>41830</v>
      </c>
      <c r="B34" s="11">
        <v>100020</v>
      </c>
      <c r="C34" s="24" t="s">
        <v>48</v>
      </c>
      <c r="F34" s="23">
        <v>56.7</v>
      </c>
      <c r="G34" s="22">
        <f t="shared" si="1"/>
        <v>2488.8400000000006</v>
      </c>
      <c r="N34" s="38">
        <f>F34</f>
        <v>56.7</v>
      </c>
      <c r="P34" s="25">
        <v>325</v>
      </c>
      <c r="T34" s="22"/>
    </row>
    <row r="35" spans="1:20" ht="45" customHeight="1">
      <c r="A35" s="21">
        <v>41831</v>
      </c>
      <c r="C35" s="47" t="s">
        <v>49</v>
      </c>
      <c r="D35" s="47"/>
      <c r="E35" s="68">
        <v>360.41</v>
      </c>
      <c r="G35" s="22">
        <f t="shared" si="1"/>
        <v>2849.2500000000005</v>
      </c>
      <c r="H35" s="100" t="s">
        <v>47</v>
      </c>
      <c r="P35" s="25">
        <v>325</v>
      </c>
      <c r="T35" s="22"/>
    </row>
    <row r="36" spans="1:20" ht="23.25" customHeight="1">
      <c r="A36" s="21">
        <v>41851</v>
      </c>
      <c r="C36" s="24" t="s">
        <v>50</v>
      </c>
      <c r="E36" s="68">
        <v>140</v>
      </c>
      <c r="G36" s="22">
        <f t="shared" si="1"/>
        <v>2989.2500000000005</v>
      </c>
      <c r="P36" s="25">
        <v>325</v>
      </c>
      <c r="T36" s="22">
        <f t="shared" si="0"/>
        <v>-185</v>
      </c>
    </row>
    <row r="37" spans="1:20" ht="23.25" customHeight="1">
      <c r="A37" s="21">
        <v>41852</v>
      </c>
      <c r="C37" s="24" t="s">
        <v>18</v>
      </c>
      <c r="E37" s="68">
        <v>30</v>
      </c>
      <c r="G37" s="22">
        <f>G36+E37-F37</f>
        <v>3019.2500000000005</v>
      </c>
      <c r="O37" s="42">
        <v>30</v>
      </c>
      <c r="P37" s="25">
        <v>325</v>
      </c>
      <c r="T37" s="22">
        <f>E37-SUM(O37:S37)</f>
        <v>-325</v>
      </c>
    </row>
    <row r="38" spans="1:20" ht="23.25" customHeight="1">
      <c r="A38" s="21">
        <v>41863</v>
      </c>
      <c r="C38" s="24" t="s">
        <v>51</v>
      </c>
      <c r="E38" s="68">
        <v>350</v>
      </c>
      <c r="G38" s="22">
        <f t="shared" si="1"/>
        <v>3369.2500000000005</v>
      </c>
      <c r="H38" s="100" t="s">
        <v>52</v>
      </c>
      <c r="P38" s="25">
        <f>P37+E38</f>
        <v>675</v>
      </c>
      <c r="T38" s="22">
        <f>E35-SUM(O38:S38)</f>
        <v>-314.58999999999997</v>
      </c>
    </row>
    <row r="39" spans="1:20" ht="23.25" customHeight="1">
      <c r="A39" s="21">
        <v>41883</v>
      </c>
      <c r="C39" s="24" t="s">
        <v>18</v>
      </c>
      <c r="E39" s="68">
        <v>30</v>
      </c>
      <c r="G39" s="22">
        <f>G38+E39-F39</f>
        <v>3399.2500000000005</v>
      </c>
      <c r="O39" s="42">
        <v>30</v>
      </c>
      <c r="P39" s="25">
        <f>P38</f>
        <v>675</v>
      </c>
      <c r="T39" s="22">
        <f>E39-SUM(O39:S39)</f>
        <v>-675</v>
      </c>
    </row>
    <row r="40" spans="1:20" ht="23.25" customHeight="1">
      <c r="A40" s="21">
        <v>41883</v>
      </c>
      <c r="C40" s="24" t="s">
        <v>53</v>
      </c>
      <c r="F40" s="23">
        <v>2000</v>
      </c>
      <c r="G40" s="22">
        <f t="shared" si="1"/>
        <v>1399.2500000000005</v>
      </c>
      <c r="L40" s="42">
        <f>F40</f>
        <v>2000</v>
      </c>
      <c r="P40" s="25">
        <f>P39+E40</f>
        <v>675</v>
      </c>
      <c r="T40" s="22">
        <f t="shared" si="0"/>
        <v>-675</v>
      </c>
    </row>
    <row r="41" spans="1:20" ht="23.25" customHeight="1">
      <c r="A41" s="21">
        <v>41883</v>
      </c>
      <c r="C41" s="24" t="s">
        <v>24</v>
      </c>
      <c r="F41" s="23">
        <v>25</v>
      </c>
      <c r="G41" s="22">
        <f t="shared" si="1"/>
        <v>1374.2500000000005</v>
      </c>
      <c r="H41" s="100" t="s">
        <v>54</v>
      </c>
      <c r="M41" s="38">
        <f>F41</f>
        <v>25</v>
      </c>
      <c r="P41" s="25">
        <f>P40+E41</f>
        <v>675</v>
      </c>
      <c r="T41" s="22">
        <f t="shared" si="0"/>
        <v>-675</v>
      </c>
    </row>
    <row r="42" spans="1:20" ht="23.25" customHeight="1">
      <c r="A42" s="21">
        <v>41894</v>
      </c>
      <c r="C42" s="24" t="s">
        <v>55</v>
      </c>
      <c r="E42" s="68">
        <v>325</v>
      </c>
      <c r="G42" s="22">
        <f t="shared" si="1"/>
        <v>1699.2500000000005</v>
      </c>
      <c r="P42" s="25">
        <f>P41+E42</f>
        <v>1000</v>
      </c>
    </row>
    <row r="43" spans="1:20" ht="23.25" customHeight="1">
      <c r="C43" s="24" t="s">
        <v>56</v>
      </c>
      <c r="F43" s="23">
        <v>1025</v>
      </c>
      <c r="G43" s="22">
        <f t="shared" si="1"/>
        <v>674.25000000000045</v>
      </c>
      <c r="L43" s="42">
        <v>1000</v>
      </c>
      <c r="M43" s="38">
        <v>25</v>
      </c>
    </row>
    <row r="44" spans="1:20" ht="23.25" customHeight="1">
      <c r="E44" s="70">
        <f>SUM(E13:E43)</f>
        <v>3308.3900000000003</v>
      </c>
      <c r="F44" s="34">
        <f>SUM(F13:F43)</f>
        <v>4432.5</v>
      </c>
      <c r="I44" s="203"/>
      <c r="J44" s="110"/>
      <c r="K44" s="208"/>
      <c r="L44" s="34">
        <f>SUM(L13:L43)</f>
        <v>3624.65</v>
      </c>
      <c r="M44" s="34">
        <f>SUM(M13:M43)</f>
        <v>133.05999999999995</v>
      </c>
      <c r="N44" s="34">
        <f>SUM(N13:N43)</f>
        <v>83.2</v>
      </c>
    </row>
    <row r="45" spans="1:20" ht="23.25" customHeight="1">
      <c r="C45" s="24" t="s">
        <v>57</v>
      </c>
      <c r="F45" s="23">
        <f>E44-F44</f>
        <v>-1124.1099999999997</v>
      </c>
      <c r="L45" s="42">
        <f>SUM(L44:N44)</f>
        <v>3840.91</v>
      </c>
    </row>
    <row r="46" spans="1:20" ht="23.25" customHeight="1">
      <c r="L46" s="42">
        <f>F44-L45</f>
        <v>591.59000000000015</v>
      </c>
    </row>
    <row r="47" spans="1:20">
      <c r="C47" s="24" t="s">
        <v>58</v>
      </c>
      <c r="F47" s="23">
        <f>E44-F44</f>
        <v>-1124.1099999999997</v>
      </c>
    </row>
    <row r="48" spans="1:20" s="58" customFormat="1">
      <c r="B48" s="59"/>
      <c r="C48" s="60" t="s">
        <v>59</v>
      </c>
      <c r="D48" s="60"/>
      <c r="E48" s="71"/>
      <c r="F48" s="61">
        <f>G12-G43</f>
        <v>1124.1099999999997</v>
      </c>
      <c r="G48" s="62"/>
      <c r="H48" s="102"/>
      <c r="I48" s="171"/>
      <c r="J48" s="102"/>
      <c r="K48" s="209"/>
      <c r="L48" s="64"/>
      <c r="M48" s="63"/>
      <c r="N48" s="63"/>
      <c r="O48" s="64"/>
      <c r="P48" s="65"/>
    </row>
    <row r="49" spans="1:20" ht="26.25">
      <c r="A49" s="13"/>
      <c r="B49" s="35"/>
      <c r="C49" s="45"/>
      <c r="D49" s="45"/>
      <c r="E49" s="67"/>
      <c r="F49" s="14"/>
      <c r="G49" s="15"/>
      <c r="H49" s="76"/>
      <c r="I49" s="168"/>
      <c r="J49" s="76"/>
      <c r="K49" s="204"/>
      <c r="L49" s="201" t="s">
        <v>4</v>
      </c>
      <c r="M49" s="37" t="s">
        <v>5</v>
      </c>
      <c r="N49" s="37" t="s">
        <v>6</v>
      </c>
      <c r="O49" s="40" t="s">
        <v>7</v>
      </c>
      <c r="P49" s="17" t="s">
        <v>8</v>
      </c>
      <c r="Q49" s="17" t="s">
        <v>9</v>
      </c>
      <c r="R49" s="18" t="s">
        <v>10</v>
      </c>
      <c r="S49" s="18" t="s">
        <v>11</v>
      </c>
      <c r="T49" s="19" t="s">
        <v>12</v>
      </c>
    </row>
    <row r="50" spans="1:20">
      <c r="A50" s="13" t="s">
        <v>13</v>
      </c>
      <c r="B50" s="35"/>
      <c r="C50" s="45" t="s">
        <v>14</v>
      </c>
      <c r="D50" s="45"/>
      <c r="E50" s="67" t="s">
        <v>15</v>
      </c>
      <c r="F50" s="14" t="s">
        <v>16</v>
      </c>
      <c r="G50" s="15" t="s">
        <v>17</v>
      </c>
      <c r="H50" s="76"/>
      <c r="I50" s="168"/>
      <c r="J50" s="76"/>
      <c r="K50" s="204"/>
      <c r="L50" s="201"/>
      <c r="M50" s="37"/>
      <c r="N50" s="37"/>
      <c r="O50" s="41"/>
      <c r="P50" s="16"/>
      <c r="Q50" s="16"/>
      <c r="R50" s="20"/>
      <c r="S50" s="20"/>
      <c r="T50" s="19"/>
    </row>
    <row r="51" spans="1:20">
      <c r="A51" s="13"/>
      <c r="B51" s="35"/>
      <c r="C51" s="45"/>
      <c r="D51" s="45"/>
      <c r="E51" s="72"/>
      <c r="F51" s="14"/>
      <c r="G51" s="66">
        <v>674.25</v>
      </c>
      <c r="H51" s="76" t="s">
        <v>60</v>
      </c>
      <c r="I51" s="168"/>
      <c r="J51" s="76"/>
      <c r="K51" s="204"/>
      <c r="L51" s="201"/>
      <c r="M51" s="37"/>
      <c r="N51" s="37"/>
      <c r="O51" s="41"/>
      <c r="P51" s="16"/>
      <c r="Q51" s="16"/>
      <c r="R51" s="20"/>
      <c r="S51" s="20"/>
      <c r="T51" s="19"/>
    </row>
    <row r="52" spans="1:20" ht="23.25" customHeight="1">
      <c r="A52" s="21">
        <v>41913</v>
      </c>
      <c r="C52" s="24" t="s">
        <v>18</v>
      </c>
      <c r="E52" s="68">
        <v>30</v>
      </c>
      <c r="G52" s="22">
        <f t="shared" ref="G52:G64" si="2">G51+E52-F52</f>
        <v>704.25</v>
      </c>
      <c r="O52" s="42">
        <v>30</v>
      </c>
      <c r="P52" s="25">
        <f>P43</f>
        <v>0</v>
      </c>
      <c r="T52" s="22">
        <f>E52-SUM(O52:S52)</f>
        <v>0</v>
      </c>
    </row>
    <row r="53" spans="1:20" ht="23.25" customHeight="1">
      <c r="A53" s="75">
        <v>41915</v>
      </c>
      <c r="B53" s="59"/>
      <c r="C53" s="60" t="s">
        <v>61</v>
      </c>
      <c r="D53" s="60"/>
      <c r="E53" s="71">
        <v>400</v>
      </c>
      <c r="F53" s="61"/>
      <c r="G53" s="62">
        <f t="shared" si="2"/>
        <v>1104.25</v>
      </c>
      <c r="H53" s="100" t="s">
        <v>62</v>
      </c>
      <c r="T53" s="22"/>
    </row>
    <row r="54" spans="1:20" ht="23.25" customHeight="1">
      <c r="A54" s="21">
        <v>41944</v>
      </c>
      <c r="C54" s="24" t="s">
        <v>18</v>
      </c>
      <c r="E54" s="68">
        <v>30</v>
      </c>
      <c r="G54" s="22">
        <f t="shared" si="2"/>
        <v>1134.25</v>
      </c>
      <c r="T54" s="22"/>
    </row>
    <row r="55" spans="1:20" ht="23.25" customHeight="1">
      <c r="A55" s="77">
        <v>41954</v>
      </c>
      <c r="B55" s="78"/>
      <c r="C55" s="79" t="s">
        <v>63</v>
      </c>
      <c r="D55" s="79"/>
      <c r="E55" s="80">
        <v>30</v>
      </c>
      <c r="F55" s="61"/>
      <c r="G55" s="62">
        <f t="shared" si="2"/>
        <v>1164.25</v>
      </c>
      <c r="H55" s="100" t="s">
        <v>64</v>
      </c>
      <c r="T55" s="22"/>
    </row>
    <row r="56" spans="1:20" ht="23.25" customHeight="1">
      <c r="A56" s="73">
        <v>41971</v>
      </c>
      <c r="B56" s="74"/>
      <c r="C56" s="178" t="s">
        <v>65</v>
      </c>
      <c r="D56" s="178"/>
      <c r="E56" s="81">
        <v>353.34</v>
      </c>
      <c r="G56" s="22">
        <f t="shared" si="2"/>
        <v>1517.59</v>
      </c>
    </row>
    <row r="57" spans="1:20">
      <c r="A57" s="75">
        <v>41974</v>
      </c>
      <c r="B57" s="59"/>
      <c r="C57" s="60" t="s">
        <v>18</v>
      </c>
      <c r="D57" s="60"/>
      <c r="E57" s="71">
        <v>30</v>
      </c>
      <c r="F57" s="61"/>
      <c r="G57" s="62">
        <f t="shared" si="2"/>
        <v>1547.59</v>
      </c>
      <c r="H57" s="100" t="s">
        <v>66</v>
      </c>
    </row>
    <row r="58" spans="1:20">
      <c r="A58" s="82">
        <v>42005</v>
      </c>
      <c r="B58" s="83"/>
      <c r="C58" s="84" t="s">
        <v>18</v>
      </c>
      <c r="D58" s="84"/>
      <c r="E58" s="70">
        <v>30</v>
      </c>
      <c r="F58" s="85"/>
      <c r="G58" s="86">
        <f t="shared" si="2"/>
        <v>1577.59</v>
      </c>
      <c r="H58" s="100" t="s">
        <v>67</v>
      </c>
      <c r="O58" s="42">
        <v>30</v>
      </c>
    </row>
    <row r="59" spans="1:20">
      <c r="A59" s="73">
        <v>42032</v>
      </c>
      <c r="B59" s="74"/>
      <c r="C59" s="24" t="s">
        <v>68</v>
      </c>
      <c r="E59" s="81">
        <v>620</v>
      </c>
      <c r="G59" s="22">
        <f t="shared" si="2"/>
        <v>2197.59</v>
      </c>
    </row>
    <row r="60" spans="1:20">
      <c r="A60" s="21">
        <v>42036</v>
      </c>
      <c r="C60" s="24" t="s">
        <v>18</v>
      </c>
      <c r="E60" s="68">
        <v>30</v>
      </c>
      <c r="G60" s="22">
        <f t="shared" si="2"/>
        <v>2227.59</v>
      </c>
    </row>
    <row r="61" spans="1:20">
      <c r="A61" s="75">
        <v>42039</v>
      </c>
      <c r="B61" s="59"/>
      <c r="C61" s="60" t="s">
        <v>63</v>
      </c>
      <c r="D61" s="60"/>
      <c r="E61" s="88">
        <v>250</v>
      </c>
      <c r="F61" s="61"/>
      <c r="G61" s="62">
        <f t="shared" si="2"/>
        <v>2477.59</v>
      </c>
      <c r="H61" s="100" t="s">
        <v>69</v>
      </c>
    </row>
    <row r="62" spans="1:20" ht="15" customHeight="1">
      <c r="A62" s="21">
        <v>42073</v>
      </c>
      <c r="C62" s="24" t="s">
        <v>18</v>
      </c>
      <c r="E62" s="68">
        <v>30</v>
      </c>
      <c r="G62" s="22">
        <f t="shared" si="2"/>
        <v>2507.59</v>
      </c>
    </row>
    <row r="63" spans="1:20" ht="15" customHeight="1">
      <c r="A63" s="75">
        <v>42083</v>
      </c>
      <c r="B63" s="59"/>
      <c r="C63" s="60" t="s">
        <v>70</v>
      </c>
      <c r="D63" s="60"/>
      <c r="E63" s="71">
        <v>760</v>
      </c>
      <c r="F63" s="61"/>
      <c r="G63" s="62">
        <f t="shared" si="2"/>
        <v>3267.59</v>
      </c>
      <c r="H63" s="100" t="s">
        <v>71</v>
      </c>
    </row>
    <row r="64" spans="1:20">
      <c r="A64" s="21">
        <v>42104</v>
      </c>
      <c r="C64" s="24" t="s">
        <v>18</v>
      </c>
      <c r="E64" s="68">
        <v>30</v>
      </c>
      <c r="G64" s="89">
        <f t="shared" si="2"/>
        <v>3297.59</v>
      </c>
    </row>
    <row r="65" spans="1:16">
      <c r="A65" s="21">
        <v>42116</v>
      </c>
      <c r="C65" s="24" t="s">
        <v>72</v>
      </c>
      <c r="E65" s="87">
        <v>187.08</v>
      </c>
      <c r="G65" s="89">
        <f t="shared" ref="G65:G79" si="3">G64+E65-F65</f>
        <v>3484.67</v>
      </c>
    </row>
    <row r="66" spans="1:16">
      <c r="A66" s="75">
        <v>42118</v>
      </c>
      <c r="B66" s="59"/>
      <c r="C66" s="60" t="s">
        <v>73</v>
      </c>
      <c r="D66" s="60"/>
      <c r="E66" s="71">
        <v>58.06</v>
      </c>
      <c r="F66" s="61"/>
      <c r="G66" s="62">
        <f t="shared" si="3"/>
        <v>3542.73</v>
      </c>
      <c r="H66" s="100" t="s">
        <v>74</v>
      </c>
    </row>
    <row r="67" spans="1:16">
      <c r="A67" s="21">
        <v>42122</v>
      </c>
      <c r="C67" s="24" t="s">
        <v>75</v>
      </c>
      <c r="E67" s="68">
        <v>230</v>
      </c>
      <c r="G67" s="22">
        <f t="shared" si="3"/>
        <v>3772.73</v>
      </c>
    </row>
    <row r="68" spans="1:16">
      <c r="A68" s="21">
        <v>42134</v>
      </c>
      <c r="C68" s="24" t="s">
        <v>18</v>
      </c>
      <c r="E68" s="68">
        <v>30</v>
      </c>
      <c r="G68" s="22">
        <f t="shared" si="3"/>
        <v>3802.73</v>
      </c>
    </row>
    <row r="69" spans="1:16">
      <c r="A69" s="75">
        <v>42142</v>
      </c>
      <c r="B69" s="58"/>
      <c r="C69" s="60" t="s">
        <v>76</v>
      </c>
      <c r="D69" s="60"/>
      <c r="E69" s="88">
        <v>120</v>
      </c>
      <c r="F69" s="58"/>
      <c r="G69" s="62">
        <f t="shared" si="3"/>
        <v>3922.73</v>
      </c>
      <c r="H69" s="100" t="s">
        <v>77</v>
      </c>
      <c r="O69" s="42">
        <v>30</v>
      </c>
    </row>
    <row r="70" spans="1:16">
      <c r="A70" s="21">
        <v>42165</v>
      </c>
      <c r="C70" s="24" t="s">
        <v>18</v>
      </c>
      <c r="E70" s="68">
        <v>30</v>
      </c>
      <c r="G70" s="62">
        <f t="shared" si="3"/>
        <v>3952.73</v>
      </c>
    </row>
    <row r="71" spans="1:16">
      <c r="A71" s="21">
        <v>42156</v>
      </c>
      <c r="C71" s="24" t="s">
        <v>78</v>
      </c>
      <c r="E71" s="68">
        <v>8000</v>
      </c>
      <c r="G71" s="22">
        <f t="shared" si="3"/>
        <v>11952.73</v>
      </c>
    </row>
    <row r="72" spans="1:16">
      <c r="A72" s="75"/>
      <c r="B72" s="59"/>
      <c r="C72" s="60" t="s">
        <v>79</v>
      </c>
      <c r="D72" s="60"/>
      <c r="E72" s="71">
        <v>97.43</v>
      </c>
      <c r="F72" s="61"/>
      <c r="G72" s="62">
        <f t="shared" si="3"/>
        <v>12050.16</v>
      </c>
      <c r="H72" s="100" t="s">
        <v>80</v>
      </c>
    </row>
    <row r="73" spans="1:16">
      <c r="A73" s="21">
        <v>42178</v>
      </c>
      <c r="C73" s="24" t="s">
        <v>81</v>
      </c>
      <c r="F73" s="23">
        <v>800</v>
      </c>
      <c r="G73" s="22">
        <f t="shared" si="3"/>
        <v>11250.16</v>
      </c>
    </row>
    <row r="74" spans="1:16" s="90" customFormat="1">
      <c r="A74" s="94">
        <v>42181</v>
      </c>
      <c r="B74" s="95"/>
      <c r="C74" s="96" t="s">
        <v>82</v>
      </c>
      <c r="D74" s="96"/>
      <c r="E74" s="97">
        <v>50</v>
      </c>
      <c r="F74" s="98"/>
      <c r="G74" s="62">
        <f t="shared" si="3"/>
        <v>11300.16</v>
      </c>
      <c r="H74" s="100" t="s">
        <v>83</v>
      </c>
      <c r="I74" s="169"/>
      <c r="J74" s="100"/>
      <c r="K74" s="206"/>
      <c r="L74" s="92"/>
      <c r="M74" s="91"/>
      <c r="N74" s="91"/>
      <c r="O74" s="92"/>
      <c r="P74" s="93"/>
    </row>
    <row r="75" spans="1:16">
      <c r="A75" s="21">
        <v>42195</v>
      </c>
      <c r="C75" s="24" t="s">
        <v>18</v>
      </c>
      <c r="E75" s="68">
        <v>30</v>
      </c>
      <c r="G75" s="62">
        <f t="shared" si="3"/>
        <v>11330.16</v>
      </c>
    </row>
    <row r="76" spans="1:16">
      <c r="A76" s="21">
        <v>42205</v>
      </c>
      <c r="C76" s="24" t="s">
        <v>84</v>
      </c>
      <c r="E76" s="87">
        <v>25</v>
      </c>
      <c r="G76" s="22">
        <f t="shared" si="3"/>
        <v>11355.16</v>
      </c>
    </row>
    <row r="77" spans="1:16">
      <c r="A77" s="21">
        <v>42208</v>
      </c>
      <c r="C77" s="24" t="s">
        <v>81</v>
      </c>
      <c r="F77" s="23">
        <v>800</v>
      </c>
      <c r="G77" s="22">
        <f t="shared" si="3"/>
        <v>10555.16</v>
      </c>
    </row>
    <row r="78" spans="1:16">
      <c r="A78" s="75">
        <v>42212</v>
      </c>
      <c r="B78" s="59"/>
      <c r="C78" s="60" t="s">
        <v>85</v>
      </c>
      <c r="D78" s="60"/>
      <c r="E78" s="71"/>
      <c r="F78" s="61">
        <v>1025</v>
      </c>
      <c r="G78" s="62">
        <f t="shared" si="3"/>
        <v>9530.16</v>
      </c>
      <c r="H78" s="103" t="s">
        <v>86</v>
      </c>
    </row>
    <row r="79" spans="1:16">
      <c r="A79" s="21">
        <v>42226</v>
      </c>
      <c r="C79" s="24" t="s">
        <v>18</v>
      </c>
      <c r="E79" s="68">
        <v>30</v>
      </c>
      <c r="G79" s="22">
        <f t="shared" si="3"/>
        <v>9560.16</v>
      </c>
    </row>
    <row r="80" spans="1:16">
      <c r="A80" s="75">
        <v>42239</v>
      </c>
      <c r="B80" s="59"/>
      <c r="C80" s="60" t="s">
        <v>81</v>
      </c>
      <c r="D80" s="60"/>
      <c r="E80" s="71"/>
      <c r="F80" s="61">
        <v>1000</v>
      </c>
      <c r="G80" s="62">
        <f>G79+E80-F80</f>
        <v>8560.16</v>
      </c>
      <c r="H80" s="103" t="s">
        <v>87</v>
      </c>
    </row>
    <row r="81" spans="1:16" ht="16.5" thickBot="1">
      <c r="A81" s="21">
        <v>42257</v>
      </c>
      <c r="C81" s="24" t="s">
        <v>18</v>
      </c>
      <c r="E81" s="68">
        <v>30</v>
      </c>
      <c r="G81" s="89">
        <f>G80+E81-F81</f>
        <v>8590.16</v>
      </c>
      <c r="O81" s="42">
        <v>30</v>
      </c>
    </row>
    <row r="82" spans="1:16" ht="16.5" thickBot="1">
      <c r="A82" s="75">
        <v>42270</v>
      </c>
      <c r="B82" s="59"/>
      <c r="C82" s="60" t="s">
        <v>81</v>
      </c>
      <c r="D82" s="60"/>
      <c r="E82" s="71"/>
      <c r="F82" s="61">
        <v>1000</v>
      </c>
      <c r="G82" s="99">
        <f>G81+E82-F82</f>
        <v>7590.16</v>
      </c>
      <c r="H82" s="103" t="s">
        <v>88</v>
      </c>
    </row>
    <row r="83" spans="1:16">
      <c r="E83" s="68">
        <f>SUM(E51:E82)</f>
        <v>11540.91</v>
      </c>
      <c r="F83" s="68">
        <f>SUM(F51:F82)</f>
        <v>4625</v>
      </c>
    </row>
    <row r="84" spans="1:16">
      <c r="F84" s="23" t="s">
        <v>89</v>
      </c>
      <c r="G84" s="22">
        <f>F73+F77+F80+F82</f>
        <v>3600</v>
      </c>
    </row>
    <row r="85" spans="1:16">
      <c r="A85" s="21"/>
      <c r="C85" s="24" t="s">
        <v>90</v>
      </c>
      <c r="E85" s="68">
        <f>1000*5</f>
        <v>5000</v>
      </c>
      <c r="F85" s="23" t="s">
        <v>91</v>
      </c>
      <c r="G85" s="22">
        <f>F78-25</f>
        <v>1000</v>
      </c>
    </row>
    <row r="86" spans="1:16">
      <c r="F86" s="23" t="s">
        <v>92</v>
      </c>
      <c r="G86" s="22">
        <v>25</v>
      </c>
    </row>
    <row r="87" spans="1:16" s="58" customFormat="1">
      <c r="B87" s="59"/>
      <c r="C87" s="60"/>
      <c r="D87" s="60"/>
      <c r="E87" s="71"/>
      <c r="F87" s="61"/>
      <c r="G87" s="86">
        <f>SUM(G84:G86)</f>
        <v>4625</v>
      </c>
      <c r="H87" s="102"/>
      <c r="I87" s="171"/>
      <c r="J87" s="102"/>
      <c r="K87" s="209"/>
      <c r="L87" s="64" t="s">
        <v>93</v>
      </c>
      <c r="M87" s="63"/>
      <c r="N87" s="63"/>
      <c r="O87" s="64"/>
      <c r="P87" s="65"/>
    </row>
    <row r="88" spans="1:16">
      <c r="G88" s="22">
        <f>G82</f>
        <v>7590.16</v>
      </c>
    </row>
    <row r="89" spans="1:16">
      <c r="A89" s="21">
        <v>42287</v>
      </c>
      <c r="C89" s="24" t="s">
        <v>18</v>
      </c>
      <c r="E89" s="68">
        <v>30</v>
      </c>
      <c r="G89" s="89">
        <f t="shared" ref="G89:G112" si="4">G88+E89-F89</f>
        <v>7620.16</v>
      </c>
      <c r="I89" s="160">
        <v>30</v>
      </c>
      <c r="J89" s="68"/>
      <c r="K89" s="152"/>
    </row>
    <row r="90" spans="1:16">
      <c r="A90" s="21">
        <v>42296</v>
      </c>
      <c r="C90" s="130" t="s">
        <v>94</v>
      </c>
      <c r="D90" s="130"/>
      <c r="E90" s="68">
        <v>95.5</v>
      </c>
      <c r="G90" s="89">
        <f t="shared" si="4"/>
        <v>7715.66</v>
      </c>
      <c r="H90" s="100" t="s">
        <v>95</v>
      </c>
      <c r="I90" s="160">
        <v>95.5</v>
      </c>
      <c r="J90" s="68"/>
      <c r="K90" s="152"/>
    </row>
    <row r="91" spans="1:16">
      <c r="A91" s="21">
        <v>42296</v>
      </c>
      <c r="C91" s="24" t="s">
        <v>96</v>
      </c>
      <c r="F91" s="23">
        <v>750</v>
      </c>
      <c r="G91" s="89">
        <f t="shared" si="4"/>
        <v>6965.66</v>
      </c>
      <c r="H91" s="51" t="s">
        <v>97</v>
      </c>
      <c r="I91" s="160"/>
      <c r="J91" s="68"/>
      <c r="K91" s="152"/>
    </row>
    <row r="92" spans="1:16">
      <c r="A92" s="21">
        <v>42298</v>
      </c>
      <c r="C92" s="24" t="s">
        <v>98</v>
      </c>
      <c r="F92" s="23">
        <v>70</v>
      </c>
      <c r="G92" s="89">
        <f t="shared" si="4"/>
        <v>6895.66</v>
      </c>
      <c r="H92" s="51"/>
      <c r="I92" s="160"/>
      <c r="J92" s="68"/>
      <c r="K92" s="152"/>
    </row>
    <row r="93" spans="1:16">
      <c r="A93" s="21">
        <v>42299</v>
      </c>
      <c r="C93" s="130" t="s">
        <v>99</v>
      </c>
      <c r="D93" s="130"/>
      <c r="E93" s="68">
        <v>35</v>
      </c>
      <c r="G93" s="89">
        <f t="shared" si="4"/>
        <v>6930.66</v>
      </c>
      <c r="H93" s="51"/>
      <c r="I93" s="160">
        <v>35</v>
      </c>
      <c r="J93" s="68"/>
      <c r="K93" s="152"/>
    </row>
    <row r="94" spans="1:16">
      <c r="A94" s="75">
        <v>42300</v>
      </c>
      <c r="B94" s="59"/>
      <c r="C94" s="60" t="s">
        <v>81</v>
      </c>
      <c r="D94" s="60"/>
      <c r="E94" s="71"/>
      <c r="F94" s="61">
        <v>1000</v>
      </c>
      <c r="G94" s="89">
        <f t="shared" si="4"/>
        <v>5930.66</v>
      </c>
      <c r="H94" s="51" t="s">
        <v>95</v>
      </c>
      <c r="I94" s="161"/>
      <c r="J94" s="108"/>
      <c r="K94" s="210"/>
    </row>
    <row r="95" spans="1:16">
      <c r="A95" s="21">
        <v>42318</v>
      </c>
      <c r="C95" s="24" t="s">
        <v>18</v>
      </c>
      <c r="E95" s="68">
        <v>30</v>
      </c>
      <c r="G95" s="89">
        <f t="shared" si="4"/>
        <v>5960.66</v>
      </c>
      <c r="I95" s="160">
        <v>30</v>
      </c>
      <c r="J95" s="68"/>
      <c r="K95" s="152"/>
    </row>
    <row r="96" spans="1:16">
      <c r="A96" s="75">
        <v>42331</v>
      </c>
      <c r="B96" s="59"/>
      <c r="C96" s="60" t="s">
        <v>81</v>
      </c>
      <c r="D96" s="60"/>
      <c r="E96" s="71"/>
      <c r="F96" s="61">
        <v>1000</v>
      </c>
      <c r="G96" s="89">
        <f t="shared" si="4"/>
        <v>4960.66</v>
      </c>
      <c r="H96" s="100" t="s">
        <v>100</v>
      </c>
      <c r="I96" s="161"/>
      <c r="J96" s="108"/>
      <c r="K96" s="210"/>
    </row>
    <row r="97" spans="1:11" ht="43.5">
      <c r="A97" s="105">
        <v>42339</v>
      </c>
      <c r="B97" s="106"/>
      <c r="C97" s="127" t="s">
        <v>101</v>
      </c>
      <c r="D97" s="127"/>
      <c r="E97" s="108">
        <v>185.45</v>
      </c>
      <c r="F97" s="109"/>
      <c r="G97" s="89">
        <f t="shared" si="4"/>
        <v>5146.1099999999997</v>
      </c>
      <c r="H97" s="110"/>
      <c r="I97" s="162">
        <v>185.45</v>
      </c>
      <c r="J97" s="108"/>
      <c r="K97" s="211" t="s">
        <v>102</v>
      </c>
    </row>
    <row r="98" spans="1:11">
      <c r="A98" s="105">
        <v>42345</v>
      </c>
      <c r="B98" s="106"/>
      <c r="C98" s="107" t="s">
        <v>103</v>
      </c>
      <c r="D98" s="107"/>
      <c r="E98" s="108">
        <v>13</v>
      </c>
      <c r="F98" s="109"/>
      <c r="G98" s="89">
        <f t="shared" si="4"/>
        <v>5159.1099999999997</v>
      </c>
      <c r="H98" s="110"/>
      <c r="I98" s="162">
        <v>13</v>
      </c>
      <c r="J98" s="108"/>
      <c r="K98" s="210"/>
    </row>
    <row r="99" spans="1:11">
      <c r="A99" s="21">
        <v>42348</v>
      </c>
      <c r="C99" s="24" t="s">
        <v>18</v>
      </c>
      <c r="E99" s="68">
        <v>30</v>
      </c>
      <c r="G99" s="89">
        <f t="shared" si="4"/>
        <v>5189.1099999999997</v>
      </c>
      <c r="H99" s="24"/>
      <c r="I99" s="160">
        <v>30</v>
      </c>
      <c r="J99" s="68"/>
      <c r="K99" s="152"/>
    </row>
    <row r="100" spans="1:11">
      <c r="A100" s="75">
        <v>42361</v>
      </c>
      <c r="B100" s="59"/>
      <c r="C100" s="60" t="s">
        <v>81</v>
      </c>
      <c r="D100" s="60"/>
      <c r="E100" s="71"/>
      <c r="F100" s="61">
        <v>1000</v>
      </c>
      <c r="G100" s="89">
        <f t="shared" si="4"/>
        <v>4189.1099999999997</v>
      </c>
      <c r="H100" s="24" t="s">
        <v>104</v>
      </c>
      <c r="I100" s="161"/>
      <c r="J100" s="108"/>
      <c r="K100" s="210"/>
    </row>
    <row r="101" spans="1:11">
      <c r="C101" s="24" t="s">
        <v>103</v>
      </c>
      <c r="E101" s="22">
        <v>8.4</v>
      </c>
      <c r="G101" s="89">
        <f t="shared" si="4"/>
        <v>4197.5099999999993</v>
      </c>
      <c r="H101" s="51"/>
      <c r="I101" s="163">
        <v>8.4</v>
      </c>
      <c r="J101" s="22"/>
      <c r="K101" s="212"/>
    </row>
    <row r="102" spans="1:11">
      <c r="A102" s="21">
        <v>42379</v>
      </c>
      <c r="C102" s="24" t="s">
        <v>18</v>
      </c>
      <c r="E102" s="68">
        <v>30</v>
      </c>
      <c r="G102" s="89">
        <f t="shared" si="4"/>
        <v>4227.5099999999993</v>
      </c>
      <c r="H102" s="51"/>
      <c r="I102" s="160">
        <v>30</v>
      </c>
      <c r="J102" s="68"/>
      <c r="K102" s="152"/>
    </row>
    <row r="103" spans="1:11">
      <c r="A103" s="21">
        <v>42377</v>
      </c>
      <c r="C103" s="113" t="s">
        <v>25</v>
      </c>
      <c r="D103" s="113"/>
      <c r="E103" s="114">
        <v>117.35</v>
      </c>
      <c r="G103" s="89">
        <f t="shared" si="4"/>
        <v>4344.8599999999997</v>
      </c>
      <c r="H103" s="51"/>
      <c r="I103" s="164">
        <v>117.35</v>
      </c>
      <c r="J103" s="114"/>
      <c r="K103" s="213"/>
    </row>
    <row r="104" spans="1:11">
      <c r="A104" s="21">
        <v>42389</v>
      </c>
      <c r="C104" s="24" t="s">
        <v>105</v>
      </c>
      <c r="E104" s="68">
        <v>430</v>
      </c>
      <c r="G104" s="89">
        <f t="shared" si="4"/>
        <v>4774.8599999999997</v>
      </c>
      <c r="H104" s="51"/>
      <c r="I104" s="160">
        <v>430</v>
      </c>
      <c r="J104" s="68"/>
      <c r="K104" s="152"/>
    </row>
    <row r="105" spans="1:11">
      <c r="A105" s="21">
        <v>42396</v>
      </c>
      <c r="C105" s="24" t="s">
        <v>53</v>
      </c>
      <c r="F105" s="23">
        <v>1000</v>
      </c>
      <c r="G105" s="89">
        <f t="shared" si="4"/>
        <v>3774.8599999999997</v>
      </c>
      <c r="H105" s="51"/>
      <c r="I105" s="160"/>
      <c r="J105" s="68"/>
      <c r="K105" s="152"/>
    </row>
    <row r="106" spans="1:11">
      <c r="A106" s="21">
        <v>42396</v>
      </c>
      <c r="C106" s="24" t="s">
        <v>8</v>
      </c>
      <c r="F106" s="23">
        <v>3100</v>
      </c>
      <c r="G106" s="89">
        <f t="shared" si="4"/>
        <v>674.85999999999967</v>
      </c>
      <c r="H106" s="51" t="s">
        <v>106</v>
      </c>
      <c r="I106" s="160"/>
      <c r="J106" s="68"/>
      <c r="K106" s="152"/>
    </row>
    <row r="107" spans="1:11">
      <c r="A107" s="75">
        <v>42396</v>
      </c>
      <c r="B107" s="59"/>
      <c r="C107" s="60" t="s">
        <v>107</v>
      </c>
      <c r="D107" s="60"/>
      <c r="E107" s="71"/>
      <c r="F107" s="61">
        <v>50</v>
      </c>
      <c r="G107" s="62">
        <f t="shared" si="4"/>
        <v>624.85999999999967</v>
      </c>
      <c r="H107" s="103"/>
      <c r="I107" s="161"/>
      <c r="J107" s="108"/>
      <c r="K107" s="210"/>
    </row>
    <row r="108" spans="1:11">
      <c r="A108" s="21">
        <v>42401</v>
      </c>
      <c r="C108" s="24" t="s">
        <v>103</v>
      </c>
      <c r="E108" s="68">
        <v>18.7</v>
      </c>
      <c r="G108" s="89">
        <f t="shared" si="4"/>
        <v>643.55999999999972</v>
      </c>
      <c r="H108" s="100" t="s">
        <v>95</v>
      </c>
      <c r="I108" s="160">
        <v>18.7</v>
      </c>
      <c r="J108" s="68"/>
      <c r="K108" s="152"/>
    </row>
    <row r="109" spans="1:11">
      <c r="A109" s="75">
        <v>42410</v>
      </c>
      <c r="B109" s="59"/>
      <c r="C109" s="60" t="s">
        <v>18</v>
      </c>
      <c r="D109" s="60"/>
      <c r="E109" s="71">
        <v>30</v>
      </c>
      <c r="F109" s="61"/>
      <c r="G109" s="62">
        <f t="shared" si="4"/>
        <v>673.55999999999972</v>
      </c>
      <c r="H109" s="103" t="s">
        <v>108</v>
      </c>
      <c r="I109" s="161">
        <v>30</v>
      </c>
      <c r="J109" s="108"/>
      <c r="K109" s="210"/>
    </row>
    <row r="110" spans="1:11">
      <c r="A110" s="21">
        <v>42431</v>
      </c>
      <c r="C110" s="24" t="s">
        <v>103</v>
      </c>
      <c r="E110" s="68">
        <v>6.15</v>
      </c>
      <c r="G110" s="89">
        <f t="shared" si="4"/>
        <v>679.7099999999997</v>
      </c>
      <c r="I110" s="160">
        <v>6.15</v>
      </c>
      <c r="J110" s="68"/>
      <c r="K110" s="152"/>
    </row>
    <row r="111" spans="1:11">
      <c r="A111" s="21">
        <v>42439</v>
      </c>
      <c r="C111" s="24" t="s">
        <v>18</v>
      </c>
      <c r="E111" s="68">
        <v>30</v>
      </c>
      <c r="G111" s="89">
        <f t="shared" si="4"/>
        <v>709.7099999999997</v>
      </c>
      <c r="I111" s="160">
        <v>30</v>
      </c>
      <c r="J111" s="68"/>
      <c r="K111" s="152"/>
    </row>
    <row r="112" spans="1:11">
      <c r="A112" s="21">
        <v>42439</v>
      </c>
      <c r="C112" s="24" t="s">
        <v>109</v>
      </c>
      <c r="E112" s="68">
        <v>102.6</v>
      </c>
      <c r="G112" s="89">
        <f t="shared" si="4"/>
        <v>812.30999999999972</v>
      </c>
      <c r="H112" s="100" t="s">
        <v>95</v>
      </c>
      <c r="I112" s="160">
        <v>102.6</v>
      </c>
      <c r="J112" s="68"/>
      <c r="K112" s="152"/>
    </row>
    <row r="113" spans="1:11">
      <c r="A113" s="21">
        <v>42450</v>
      </c>
      <c r="C113" s="24" t="s">
        <v>110</v>
      </c>
      <c r="E113" s="68">
        <v>139.63999999999999</v>
      </c>
      <c r="G113" s="89">
        <f t="shared" ref="G113:G137" si="5">G112+E113-F113</f>
        <v>951.9499999999997</v>
      </c>
      <c r="H113" s="100" t="s">
        <v>111</v>
      </c>
      <c r="I113" s="160">
        <v>139.63999999999999</v>
      </c>
      <c r="J113" s="68"/>
      <c r="K113" s="152"/>
    </row>
    <row r="114" spans="1:11">
      <c r="A114" s="75">
        <v>42458</v>
      </c>
      <c r="B114" s="59"/>
      <c r="C114" s="60" t="s">
        <v>112</v>
      </c>
      <c r="D114" s="60"/>
      <c r="E114" s="71">
        <v>540</v>
      </c>
      <c r="F114" s="61"/>
      <c r="G114" s="62">
        <f t="shared" si="5"/>
        <v>1491.9499999999998</v>
      </c>
      <c r="H114" s="103"/>
      <c r="I114" s="161">
        <v>540</v>
      </c>
      <c r="J114" s="108"/>
      <c r="K114" s="210"/>
    </row>
    <row r="115" spans="1:11">
      <c r="A115" s="21">
        <v>42471</v>
      </c>
      <c r="C115" s="24" t="s">
        <v>18</v>
      </c>
      <c r="E115" s="68">
        <v>30</v>
      </c>
      <c r="G115" s="89">
        <f>G114+E115-F115</f>
        <v>1521.9499999999998</v>
      </c>
      <c r="H115" s="100" t="s">
        <v>113</v>
      </c>
      <c r="I115" s="160">
        <v>30</v>
      </c>
      <c r="J115" s="68"/>
      <c r="K115" s="152"/>
    </row>
    <row r="116" spans="1:11">
      <c r="A116" s="75">
        <v>42485</v>
      </c>
      <c r="B116" s="59"/>
      <c r="C116" s="129" t="s">
        <v>114</v>
      </c>
      <c r="D116" s="129"/>
      <c r="E116" s="71">
        <v>138.30000000000001</v>
      </c>
      <c r="F116" s="61"/>
      <c r="G116" s="62">
        <f t="shared" si="5"/>
        <v>1660.2499999999998</v>
      </c>
      <c r="H116" s="103" t="s">
        <v>113</v>
      </c>
      <c r="I116" s="161">
        <v>138.30000000000001</v>
      </c>
      <c r="J116" s="108"/>
      <c r="K116" s="210"/>
    </row>
    <row r="117" spans="1:11">
      <c r="A117" s="21">
        <v>42501</v>
      </c>
      <c r="C117" s="24" t="s">
        <v>18</v>
      </c>
      <c r="E117" s="68">
        <v>30</v>
      </c>
      <c r="G117" s="89">
        <f t="shared" si="5"/>
        <v>1690.2499999999998</v>
      </c>
      <c r="I117" s="160">
        <v>30</v>
      </c>
      <c r="J117" s="68"/>
      <c r="K117" s="152"/>
    </row>
    <row r="118" spans="1:11">
      <c r="A118" s="75">
        <v>42507</v>
      </c>
      <c r="B118" s="59"/>
      <c r="C118" s="60" t="s">
        <v>115</v>
      </c>
      <c r="D118" s="60"/>
      <c r="E118" s="71">
        <v>400</v>
      </c>
      <c r="F118" s="61"/>
      <c r="G118" s="62">
        <f t="shared" si="5"/>
        <v>2090.25</v>
      </c>
      <c r="H118" s="103" t="s">
        <v>95</v>
      </c>
      <c r="I118" s="161"/>
      <c r="J118" s="108"/>
      <c r="K118" s="210"/>
    </row>
    <row r="119" spans="1:11">
      <c r="A119" s="21">
        <v>42532</v>
      </c>
      <c r="C119" s="24" t="s">
        <v>18</v>
      </c>
      <c r="E119" s="68">
        <v>30</v>
      </c>
      <c r="G119" s="89">
        <f>G118+E119-F119</f>
        <v>2120.25</v>
      </c>
      <c r="I119" s="160">
        <v>30</v>
      </c>
      <c r="J119" s="68"/>
      <c r="K119" s="152"/>
    </row>
    <row r="120" spans="1:11">
      <c r="A120" s="21">
        <v>42523</v>
      </c>
      <c r="C120" s="24" t="s">
        <v>103</v>
      </c>
      <c r="E120" s="68">
        <v>32.74</v>
      </c>
      <c r="G120" s="89">
        <f t="shared" si="5"/>
        <v>2152.9899999999998</v>
      </c>
      <c r="I120" s="160">
        <v>32.74</v>
      </c>
      <c r="J120" s="68"/>
      <c r="K120" s="152"/>
    </row>
    <row r="121" spans="1:11">
      <c r="A121" s="75">
        <v>42527</v>
      </c>
      <c r="B121" s="59"/>
      <c r="C121" s="60" t="s">
        <v>116</v>
      </c>
      <c r="D121" s="60"/>
      <c r="E121" s="71">
        <v>200</v>
      </c>
      <c r="F121" s="61"/>
      <c r="G121" s="62">
        <f t="shared" si="5"/>
        <v>2352.9899999999998</v>
      </c>
      <c r="H121" s="115" t="s">
        <v>95</v>
      </c>
      <c r="I121" s="161">
        <v>200</v>
      </c>
      <c r="J121" s="108"/>
      <c r="K121" s="210"/>
    </row>
    <row r="122" spans="1:11">
      <c r="A122" s="21">
        <v>42562</v>
      </c>
      <c r="C122" s="24" t="s">
        <v>18</v>
      </c>
      <c r="E122" s="68">
        <v>30</v>
      </c>
      <c r="G122" s="89">
        <f t="shared" si="5"/>
        <v>2382.9899999999998</v>
      </c>
      <c r="I122" s="160">
        <v>30</v>
      </c>
      <c r="J122" s="68"/>
      <c r="K122" s="152"/>
    </row>
    <row r="123" spans="1:11">
      <c r="A123" s="105">
        <v>42558</v>
      </c>
      <c r="B123" s="106"/>
      <c r="C123" s="107" t="s">
        <v>61</v>
      </c>
      <c r="D123" s="107"/>
      <c r="E123" s="108">
        <v>150</v>
      </c>
      <c r="F123" s="109"/>
      <c r="G123" s="89">
        <f t="shared" si="5"/>
        <v>2532.9899999999998</v>
      </c>
      <c r="H123" s="110" t="s">
        <v>95</v>
      </c>
      <c r="I123" s="162">
        <v>150</v>
      </c>
      <c r="J123" s="108"/>
      <c r="K123" s="210"/>
    </row>
    <row r="124" spans="1:11">
      <c r="A124" s="105">
        <v>42565</v>
      </c>
      <c r="B124" s="106"/>
      <c r="C124" s="107" t="s">
        <v>117</v>
      </c>
      <c r="D124" s="107"/>
      <c r="E124" s="9"/>
      <c r="F124" s="23">
        <v>70.3</v>
      </c>
      <c r="G124" s="89">
        <f t="shared" si="5"/>
        <v>2462.6899999999996</v>
      </c>
      <c r="H124" s="110"/>
      <c r="I124" s="165"/>
      <c r="J124" s="9"/>
      <c r="K124" s="153"/>
    </row>
    <row r="125" spans="1:11">
      <c r="A125" s="21">
        <v>42566</v>
      </c>
      <c r="C125" s="24" t="s">
        <v>118</v>
      </c>
      <c r="E125" s="68">
        <v>200</v>
      </c>
      <c r="G125" s="89">
        <f t="shared" si="5"/>
        <v>2662.6899999999996</v>
      </c>
      <c r="H125" s="100" t="s">
        <v>119</v>
      </c>
      <c r="I125" s="160"/>
      <c r="J125" s="68"/>
      <c r="K125" s="152"/>
    </row>
    <row r="126" spans="1:11">
      <c r="A126" s="21">
        <v>42569</v>
      </c>
      <c r="C126" s="24" t="s">
        <v>120</v>
      </c>
      <c r="F126" s="23">
        <v>975</v>
      </c>
      <c r="G126" s="89">
        <f t="shared" si="5"/>
        <v>1687.6899999999996</v>
      </c>
      <c r="I126" s="160"/>
      <c r="J126" s="68"/>
      <c r="K126" s="152"/>
    </row>
    <row r="127" spans="1:11">
      <c r="A127" s="21"/>
      <c r="C127" s="24" t="s">
        <v>121</v>
      </c>
      <c r="F127" s="23">
        <v>25</v>
      </c>
      <c r="G127" s="89">
        <f t="shared" si="5"/>
        <v>1662.6899999999996</v>
      </c>
      <c r="I127" s="160"/>
      <c r="J127" s="68"/>
      <c r="K127" s="152"/>
    </row>
    <row r="128" spans="1:11">
      <c r="A128" s="21"/>
      <c r="C128" s="24" t="s">
        <v>121</v>
      </c>
      <c r="F128" s="23">
        <v>25</v>
      </c>
      <c r="G128" s="89">
        <f t="shared" si="5"/>
        <v>1637.6899999999996</v>
      </c>
      <c r="I128" s="160"/>
      <c r="J128" s="68"/>
      <c r="K128" s="152"/>
    </row>
    <row r="129" spans="1:16">
      <c r="A129" s="21">
        <v>42569</v>
      </c>
      <c r="C129" s="24" t="s">
        <v>33</v>
      </c>
      <c r="F129" s="23">
        <v>975</v>
      </c>
      <c r="G129" s="89">
        <f t="shared" si="5"/>
        <v>662.6899999999996</v>
      </c>
      <c r="I129" s="160"/>
      <c r="J129" s="68"/>
      <c r="K129" s="152"/>
    </row>
    <row r="130" spans="1:16">
      <c r="A130" s="21">
        <v>42578</v>
      </c>
      <c r="C130" s="24" t="s">
        <v>103</v>
      </c>
      <c r="E130" s="68">
        <v>27.81</v>
      </c>
      <c r="G130" s="89">
        <f t="shared" si="5"/>
        <v>690.49999999999955</v>
      </c>
      <c r="H130" s="100" t="s">
        <v>95</v>
      </c>
      <c r="I130" s="160">
        <v>27.81</v>
      </c>
      <c r="J130" s="68"/>
      <c r="K130" s="152"/>
    </row>
    <row r="131" spans="1:16">
      <c r="A131" s="75">
        <v>42214</v>
      </c>
      <c r="B131" s="58"/>
      <c r="C131" s="60" t="s">
        <v>122</v>
      </c>
      <c r="D131" s="60"/>
      <c r="E131" s="120">
        <v>975</v>
      </c>
      <c r="F131" s="58"/>
      <c r="G131" s="89">
        <f t="shared" si="5"/>
        <v>1665.4999999999995</v>
      </c>
      <c r="H131" s="103" t="s">
        <v>95</v>
      </c>
      <c r="I131" s="166"/>
      <c r="J131" s="128"/>
      <c r="K131" s="214"/>
    </row>
    <row r="132" spans="1:16">
      <c r="A132" s="21">
        <v>42593</v>
      </c>
      <c r="C132" s="24" t="s">
        <v>18</v>
      </c>
      <c r="E132" s="68">
        <v>30</v>
      </c>
      <c r="G132" s="89">
        <f t="shared" si="5"/>
        <v>1695.4999999999995</v>
      </c>
      <c r="I132" s="160">
        <v>30</v>
      </c>
      <c r="J132" s="68"/>
      <c r="K132" s="152"/>
    </row>
    <row r="133" spans="1:16">
      <c r="A133" s="21">
        <v>42584</v>
      </c>
      <c r="C133" s="24" t="s">
        <v>99</v>
      </c>
      <c r="E133" s="68">
        <v>150</v>
      </c>
      <c r="G133" s="89">
        <f t="shared" si="5"/>
        <v>1845.4999999999995</v>
      </c>
      <c r="I133" s="160">
        <v>150</v>
      </c>
      <c r="J133" s="68"/>
      <c r="K133" s="152"/>
    </row>
    <row r="134" spans="1:16">
      <c r="A134" s="21">
        <v>42598</v>
      </c>
      <c r="C134" s="24" t="s">
        <v>103</v>
      </c>
      <c r="E134" s="68">
        <v>28.11</v>
      </c>
      <c r="G134" s="89">
        <f t="shared" si="5"/>
        <v>1873.6099999999994</v>
      </c>
      <c r="H134" s="103" t="s">
        <v>123</v>
      </c>
      <c r="I134" s="160">
        <v>28.11</v>
      </c>
      <c r="J134" s="68"/>
      <c r="K134" s="152"/>
    </row>
    <row r="135" spans="1:16">
      <c r="A135" s="75">
        <v>42609</v>
      </c>
      <c r="B135" s="59"/>
      <c r="C135" s="60"/>
      <c r="D135" s="60"/>
      <c r="E135" s="71"/>
      <c r="F135" s="61"/>
      <c r="G135" s="89">
        <f t="shared" si="5"/>
        <v>1873.6099999999994</v>
      </c>
      <c r="I135" s="161"/>
      <c r="J135" s="108"/>
      <c r="K135" s="210"/>
    </row>
    <row r="136" spans="1:16">
      <c r="A136" s="21">
        <v>42623</v>
      </c>
      <c r="C136" s="24" t="s">
        <v>18</v>
      </c>
      <c r="E136" s="68">
        <v>30</v>
      </c>
      <c r="G136" s="89">
        <f t="shared" si="5"/>
        <v>1903.6099999999994</v>
      </c>
      <c r="I136" s="160">
        <v>30</v>
      </c>
      <c r="J136" s="68"/>
      <c r="K136" s="152"/>
    </row>
    <row r="137" spans="1:16" ht="72">
      <c r="A137" s="21">
        <v>42632</v>
      </c>
      <c r="C137" s="130" t="s">
        <v>124</v>
      </c>
      <c r="D137" s="130"/>
      <c r="E137" s="68">
        <v>349.88</v>
      </c>
      <c r="G137" s="89">
        <f t="shared" si="5"/>
        <v>2253.4899999999993</v>
      </c>
      <c r="I137" s="160">
        <v>349.88</v>
      </c>
      <c r="J137" s="68"/>
      <c r="K137" s="215" t="s">
        <v>125</v>
      </c>
    </row>
    <row r="138" spans="1:16">
      <c r="E138" s="85">
        <f>SUM(E89:E137)</f>
        <v>4703.6299999999992</v>
      </c>
      <c r="F138" s="85">
        <f>SUM(F89:F137)</f>
        <v>10040.299999999999</v>
      </c>
      <c r="I138" s="167">
        <f>SUM(I89:I137)</f>
        <v>3128.63</v>
      </c>
      <c r="J138" s="109"/>
      <c r="K138" s="216"/>
    </row>
    <row r="139" spans="1:16">
      <c r="C139" s="24" t="s">
        <v>126</v>
      </c>
      <c r="F139" s="23">
        <f>E138-F138</f>
        <v>-5336.67</v>
      </c>
    </row>
    <row r="140" spans="1:16">
      <c r="C140" s="24" t="s">
        <v>127</v>
      </c>
      <c r="F140" s="23">
        <f>G137-G88</f>
        <v>-5336.67</v>
      </c>
    </row>
    <row r="141" spans="1:16" s="28" customFormat="1">
      <c r="B141" s="36"/>
      <c r="C141" s="31"/>
      <c r="D141" s="31"/>
      <c r="E141" s="69"/>
      <c r="F141" s="30"/>
      <c r="G141" s="29"/>
      <c r="H141" s="101"/>
      <c r="I141" s="202"/>
      <c r="J141" s="101"/>
      <c r="K141" s="207"/>
      <c r="L141" s="43"/>
      <c r="M141" s="39"/>
      <c r="N141" s="39"/>
      <c r="O141" s="43"/>
      <c r="P141" s="32"/>
    </row>
    <row r="142" spans="1:16" s="54" customFormat="1">
      <c r="A142" s="54" t="s">
        <v>128</v>
      </c>
      <c r="B142" s="10"/>
      <c r="C142" s="137"/>
      <c r="D142" s="137"/>
      <c r="E142" s="138" t="s">
        <v>266</v>
      </c>
      <c r="F142" s="139" t="s">
        <v>267</v>
      </c>
      <c r="G142" s="140" t="s">
        <v>17</v>
      </c>
      <c r="H142" s="76"/>
      <c r="I142" s="168"/>
      <c r="J142" s="144"/>
      <c r="K142" s="204"/>
      <c r="L142" s="142"/>
      <c r="M142" s="141"/>
      <c r="N142" s="141"/>
      <c r="O142" s="142"/>
      <c r="P142" s="143"/>
    </row>
    <row r="143" spans="1:16" s="54" customFormat="1">
      <c r="A143" s="183">
        <v>42641</v>
      </c>
      <c r="B143" s="10"/>
      <c r="C143" s="137"/>
      <c r="D143" s="137"/>
      <c r="E143" s="138"/>
      <c r="F143" s="139"/>
      <c r="G143" s="140">
        <f>G137</f>
        <v>2253.4899999999993</v>
      </c>
      <c r="H143" s="76"/>
      <c r="I143" s="168" t="s">
        <v>269</v>
      </c>
      <c r="J143" s="76" t="s">
        <v>167</v>
      </c>
      <c r="K143" s="204" t="s">
        <v>270</v>
      </c>
      <c r="L143" s="201" t="s">
        <v>233</v>
      </c>
      <c r="M143" s="37" t="s">
        <v>271</v>
      </c>
      <c r="N143" s="141"/>
      <c r="O143" s="142"/>
      <c r="P143" s="143"/>
    </row>
    <row r="144" spans="1:16">
      <c r="A144" s="21">
        <v>42650</v>
      </c>
      <c r="C144" s="137" t="s">
        <v>129</v>
      </c>
      <c r="D144" s="137"/>
      <c r="E144" s="138"/>
      <c r="F144" s="139">
        <v>975</v>
      </c>
      <c r="G144" s="22">
        <f t="shared" ref="G144:G163" si="6">G143+E144-F144</f>
        <v>1278.4899999999993</v>
      </c>
      <c r="J144" s="145"/>
    </row>
    <row r="145" spans="1:16">
      <c r="A145" s="21">
        <v>42653</v>
      </c>
      <c r="C145" s="24" t="s">
        <v>18</v>
      </c>
      <c r="D145" s="111" t="s">
        <v>143</v>
      </c>
      <c r="E145" s="68">
        <v>30</v>
      </c>
      <c r="G145" s="140">
        <f t="shared" si="6"/>
        <v>1308.4899999999993</v>
      </c>
      <c r="H145" s="100" t="s">
        <v>130</v>
      </c>
      <c r="I145" s="172">
        <f>E145</f>
        <v>30</v>
      </c>
      <c r="J145" s="145"/>
      <c r="M145" s="38">
        <f>E145-SUM(I145:L145)</f>
        <v>0</v>
      </c>
    </row>
    <row r="146" spans="1:16">
      <c r="A146" s="21">
        <v>42684</v>
      </c>
      <c r="C146" s="24" t="s">
        <v>18</v>
      </c>
      <c r="D146" s="111" t="s">
        <v>143</v>
      </c>
      <c r="E146" s="68">
        <v>30</v>
      </c>
      <c r="G146" s="22">
        <f t="shared" si="6"/>
        <v>1338.4899999999993</v>
      </c>
      <c r="I146" s="172">
        <f>E146</f>
        <v>30</v>
      </c>
      <c r="J146" s="145"/>
      <c r="M146" s="38">
        <f t="shared" ref="M146:M206" si="7">E146-SUM(I146:L146)</f>
        <v>0</v>
      </c>
    </row>
    <row r="147" spans="1:16">
      <c r="A147" s="21">
        <v>42695</v>
      </c>
      <c r="C147" s="24" t="s">
        <v>131</v>
      </c>
      <c r="D147" s="24" t="s">
        <v>265</v>
      </c>
      <c r="E147" s="68">
        <v>26.88</v>
      </c>
      <c r="G147" s="22">
        <f t="shared" si="6"/>
        <v>1365.3699999999994</v>
      </c>
      <c r="J147" s="145"/>
      <c r="K147" s="217">
        <f>E147</f>
        <v>26.88</v>
      </c>
      <c r="M147" s="38">
        <f t="shared" si="7"/>
        <v>0</v>
      </c>
    </row>
    <row r="148" spans="1:16">
      <c r="A148" s="21">
        <v>42695</v>
      </c>
      <c r="C148" s="24" t="s">
        <v>132</v>
      </c>
      <c r="D148" s="24" t="s">
        <v>265</v>
      </c>
      <c r="E148" s="68">
        <v>275</v>
      </c>
      <c r="G148" s="22">
        <f t="shared" si="6"/>
        <v>1640.3699999999994</v>
      </c>
      <c r="J148" s="145"/>
      <c r="K148" s="217">
        <f>E148</f>
        <v>275</v>
      </c>
      <c r="M148" s="38">
        <f t="shared" si="7"/>
        <v>0</v>
      </c>
    </row>
    <row r="149" spans="1:16">
      <c r="A149" s="21">
        <v>42698</v>
      </c>
      <c r="C149" s="24" t="s">
        <v>133</v>
      </c>
      <c r="D149" s="24" t="s">
        <v>264</v>
      </c>
      <c r="E149" s="68">
        <v>200</v>
      </c>
      <c r="G149" s="22">
        <f t="shared" si="6"/>
        <v>1840.3699999999994</v>
      </c>
      <c r="H149" s="11"/>
      <c r="I149" s="199"/>
      <c r="J149" s="146">
        <f>E149</f>
        <v>200</v>
      </c>
      <c r="M149" s="38">
        <f t="shared" si="7"/>
        <v>0</v>
      </c>
    </row>
    <row r="150" spans="1:16">
      <c r="A150" s="21"/>
      <c r="C150" s="24" t="s">
        <v>134</v>
      </c>
      <c r="D150" s="24" t="s">
        <v>264</v>
      </c>
      <c r="E150" s="68">
        <v>200</v>
      </c>
      <c r="G150" s="22">
        <f t="shared" si="6"/>
        <v>2040.3699999999994</v>
      </c>
      <c r="H150" s="11"/>
      <c r="I150" s="199"/>
      <c r="J150" s="146">
        <f t="shared" ref="J150:J151" si="8">E150</f>
        <v>200</v>
      </c>
      <c r="M150" s="38">
        <f t="shared" si="7"/>
        <v>0</v>
      </c>
    </row>
    <row r="151" spans="1:16">
      <c r="A151" s="21"/>
      <c r="C151" s="24" t="s">
        <v>135</v>
      </c>
      <c r="D151" s="24" t="s">
        <v>264</v>
      </c>
      <c r="E151" s="68">
        <v>200</v>
      </c>
      <c r="G151" s="140">
        <f t="shared" si="6"/>
        <v>2240.3699999999994</v>
      </c>
      <c r="H151" s="76" t="s">
        <v>136</v>
      </c>
      <c r="I151" s="170"/>
      <c r="J151" s="146">
        <f t="shared" si="8"/>
        <v>200</v>
      </c>
      <c r="M151" s="38">
        <f t="shared" si="7"/>
        <v>0</v>
      </c>
    </row>
    <row r="152" spans="1:16" s="11" customFormat="1">
      <c r="A152" s="48">
        <v>42714</v>
      </c>
      <c r="C152" s="49" t="s">
        <v>18</v>
      </c>
      <c r="D152" s="112" t="s">
        <v>143</v>
      </c>
      <c r="E152" s="68">
        <v>30</v>
      </c>
      <c r="F152" s="50"/>
      <c r="G152" s="200">
        <f t="shared" si="6"/>
        <v>2270.3699999999994</v>
      </c>
      <c r="H152" s="76" t="s">
        <v>137</v>
      </c>
      <c r="I152" s="172">
        <f>E154</f>
        <v>30</v>
      </c>
      <c r="J152" s="145"/>
      <c r="K152" s="206"/>
      <c r="L152" s="53"/>
      <c r="M152" s="52">
        <f t="shared" si="7"/>
        <v>0</v>
      </c>
      <c r="N152" s="52"/>
      <c r="O152" s="53"/>
      <c r="P152" s="12"/>
    </row>
    <row r="153" spans="1:16">
      <c r="A153" s="21">
        <v>42733</v>
      </c>
      <c r="C153" s="24" t="s">
        <v>132</v>
      </c>
      <c r="D153" s="24" t="s">
        <v>265</v>
      </c>
      <c r="E153" s="68">
        <v>278</v>
      </c>
      <c r="G153" s="22">
        <f t="shared" si="6"/>
        <v>2548.3699999999994</v>
      </c>
      <c r="H153" s="76"/>
      <c r="J153" s="145"/>
      <c r="K153" s="217">
        <f>E153</f>
        <v>278</v>
      </c>
      <c r="L153" s="186"/>
      <c r="M153" s="38">
        <f t="shared" si="7"/>
        <v>0</v>
      </c>
      <c r="O153" s="186"/>
    </row>
    <row r="154" spans="1:16">
      <c r="A154" s="21">
        <v>42745</v>
      </c>
      <c r="C154" s="24" t="s">
        <v>18</v>
      </c>
      <c r="D154" s="111" t="s">
        <v>143</v>
      </c>
      <c r="E154" s="68">
        <v>30</v>
      </c>
      <c r="G154" s="22">
        <f t="shared" si="6"/>
        <v>2578.3699999999994</v>
      </c>
      <c r="I154" s="172">
        <f>E154</f>
        <v>30</v>
      </c>
      <c r="J154" s="145"/>
      <c r="L154" s="9"/>
      <c r="M154" s="38">
        <f t="shared" si="7"/>
        <v>0</v>
      </c>
      <c r="N154" s="9"/>
      <c r="O154" s="9"/>
    </row>
    <row r="155" spans="1:16">
      <c r="A155" s="21">
        <v>42752</v>
      </c>
      <c r="C155" s="148" t="s">
        <v>138</v>
      </c>
      <c r="D155" s="148" t="s">
        <v>265</v>
      </c>
      <c r="E155" s="68">
        <v>267</v>
      </c>
      <c r="G155" s="22">
        <f t="shared" si="6"/>
        <v>2845.3699999999994</v>
      </c>
      <c r="H155" s="76" t="s">
        <v>139</v>
      </c>
      <c r="J155" s="145"/>
      <c r="K155" s="217">
        <f>E155</f>
        <v>267</v>
      </c>
      <c r="M155" s="38">
        <f t="shared" si="7"/>
        <v>0</v>
      </c>
    </row>
    <row r="156" spans="1:16">
      <c r="A156" s="21">
        <v>42776</v>
      </c>
      <c r="C156" s="24" t="s">
        <v>18</v>
      </c>
      <c r="D156" s="111" t="s">
        <v>143</v>
      </c>
      <c r="E156" s="68">
        <v>30</v>
      </c>
      <c r="G156" s="22">
        <f t="shared" si="6"/>
        <v>2875.3699999999994</v>
      </c>
      <c r="I156" s="172">
        <f>E156</f>
        <v>30</v>
      </c>
      <c r="J156" s="145"/>
      <c r="M156" s="38">
        <f t="shared" si="7"/>
        <v>0</v>
      </c>
    </row>
    <row r="157" spans="1:16">
      <c r="A157" s="75">
        <v>42786</v>
      </c>
      <c r="B157" s="59"/>
      <c r="C157" s="60" t="s">
        <v>131</v>
      </c>
      <c r="D157" s="60" t="s">
        <v>265</v>
      </c>
      <c r="E157" s="71">
        <v>21.94</v>
      </c>
      <c r="F157" s="61"/>
      <c r="G157" s="140">
        <f t="shared" si="6"/>
        <v>2897.3099999999995</v>
      </c>
      <c r="H157" s="149" t="s">
        <v>140</v>
      </c>
      <c r="I157" s="171"/>
      <c r="J157" s="150"/>
      <c r="K157" s="218">
        <f>E157</f>
        <v>21.94</v>
      </c>
      <c r="M157" s="38">
        <f t="shared" si="7"/>
        <v>0</v>
      </c>
    </row>
    <row r="158" spans="1:16">
      <c r="A158" s="105" t="s">
        <v>141</v>
      </c>
      <c r="B158" s="106"/>
      <c r="C158" s="24" t="s">
        <v>18</v>
      </c>
      <c r="D158" s="111" t="s">
        <v>143</v>
      </c>
      <c r="E158" s="68">
        <v>30</v>
      </c>
      <c r="G158" s="22">
        <f t="shared" si="6"/>
        <v>2927.3099999999995</v>
      </c>
      <c r="H158" s="76"/>
      <c r="I158" s="172">
        <f>E158</f>
        <v>30</v>
      </c>
      <c r="J158" s="145"/>
      <c r="M158" s="38">
        <f t="shared" si="7"/>
        <v>0</v>
      </c>
    </row>
    <row r="159" spans="1:16">
      <c r="A159" s="21">
        <v>42795</v>
      </c>
      <c r="C159" s="24" t="s">
        <v>142</v>
      </c>
      <c r="D159" s="24" t="s">
        <v>265</v>
      </c>
      <c r="E159" s="68">
        <v>113</v>
      </c>
      <c r="G159" s="22">
        <f t="shared" si="6"/>
        <v>3040.3099999999995</v>
      </c>
      <c r="H159" s="151" t="s">
        <v>143</v>
      </c>
      <c r="J159" s="145"/>
      <c r="K159" s="217">
        <f>E159</f>
        <v>113</v>
      </c>
      <c r="M159" s="38">
        <f t="shared" si="7"/>
        <v>0</v>
      </c>
    </row>
    <row r="160" spans="1:16">
      <c r="A160" s="21">
        <v>42795</v>
      </c>
      <c r="C160" s="24" t="s">
        <v>144</v>
      </c>
      <c r="D160" s="111" t="s">
        <v>143</v>
      </c>
      <c r="E160" s="68">
        <v>200</v>
      </c>
      <c r="G160" s="22">
        <f t="shared" si="6"/>
        <v>3240.3099999999995</v>
      </c>
      <c r="H160" s="151" t="s">
        <v>143</v>
      </c>
      <c r="I160" s="172">
        <f>E160</f>
        <v>200</v>
      </c>
      <c r="J160" s="145"/>
      <c r="M160" s="38">
        <f t="shared" si="7"/>
        <v>0</v>
      </c>
    </row>
    <row r="161" spans="1:13">
      <c r="A161" s="21">
        <v>42800</v>
      </c>
      <c r="C161" s="24" t="s">
        <v>145</v>
      </c>
      <c r="D161" s="24" t="s">
        <v>264</v>
      </c>
      <c r="E161" s="68">
        <v>400</v>
      </c>
      <c r="G161" s="22">
        <f t="shared" si="6"/>
        <v>3640.3099999999995</v>
      </c>
      <c r="H161" s="151" t="s">
        <v>143</v>
      </c>
      <c r="J161" s="169">
        <v>400</v>
      </c>
      <c r="M161" s="38">
        <f>E161-SUM(J161:L161)</f>
        <v>0</v>
      </c>
    </row>
    <row r="162" spans="1:13">
      <c r="A162" s="21">
        <v>42803</v>
      </c>
      <c r="C162" s="24" t="s">
        <v>146</v>
      </c>
      <c r="E162" s="9"/>
      <c r="F162" s="68">
        <v>72.75</v>
      </c>
      <c r="G162" s="22">
        <f t="shared" si="6"/>
        <v>3567.5599999999995</v>
      </c>
      <c r="H162" s="100" t="s">
        <v>147</v>
      </c>
      <c r="J162" s="145"/>
      <c r="M162" s="38">
        <f t="shared" si="7"/>
        <v>0</v>
      </c>
    </row>
    <row r="163" spans="1:13">
      <c r="A163" s="75">
        <v>42808</v>
      </c>
      <c r="B163" s="59"/>
      <c r="C163" s="60" t="s">
        <v>148</v>
      </c>
      <c r="D163" s="60" t="s">
        <v>265</v>
      </c>
      <c r="E163" s="71">
        <v>176.69</v>
      </c>
      <c r="F163" s="61"/>
      <c r="G163" s="140">
        <f t="shared" si="6"/>
        <v>3744.2499999999995</v>
      </c>
      <c r="H163" s="149" t="s">
        <v>149</v>
      </c>
      <c r="I163" s="171"/>
      <c r="J163" s="150"/>
      <c r="K163" s="218">
        <f>E163</f>
        <v>176.69</v>
      </c>
      <c r="M163" s="38">
        <f t="shared" si="7"/>
        <v>0</v>
      </c>
    </row>
    <row r="164" spans="1:13">
      <c r="A164" s="105"/>
      <c r="B164" s="106"/>
      <c r="C164" s="107"/>
      <c r="D164" s="107"/>
      <c r="E164" s="108"/>
      <c r="F164" s="109"/>
      <c r="G164" s="89"/>
      <c r="J164" s="145"/>
      <c r="M164" s="38">
        <f t="shared" si="7"/>
        <v>0</v>
      </c>
    </row>
    <row r="165" spans="1:13">
      <c r="A165" s="21">
        <v>42835</v>
      </c>
      <c r="C165" s="24" t="s">
        <v>18</v>
      </c>
      <c r="D165" s="198" t="s">
        <v>143</v>
      </c>
      <c r="E165" s="68">
        <v>30</v>
      </c>
      <c r="G165" s="22">
        <f>G163+E165-F165</f>
        <v>3774.2499999999995</v>
      </c>
      <c r="I165" s="172">
        <f>E165</f>
        <v>30</v>
      </c>
      <c r="J165" s="145"/>
      <c r="M165" s="38">
        <f t="shared" si="7"/>
        <v>0</v>
      </c>
    </row>
    <row r="166" spans="1:13">
      <c r="A166" s="21">
        <v>42845</v>
      </c>
      <c r="C166" s="24" t="s">
        <v>150</v>
      </c>
      <c r="D166" s="24" t="s">
        <v>263</v>
      </c>
      <c r="E166" s="68">
        <v>2212.06</v>
      </c>
      <c r="G166" s="22">
        <f>G165+E166-F166</f>
        <v>5986.3099999999995</v>
      </c>
      <c r="J166" s="145"/>
      <c r="L166" s="42">
        <f>E166</f>
        <v>2212.06</v>
      </c>
      <c r="M166" s="38">
        <f t="shared" si="7"/>
        <v>0</v>
      </c>
    </row>
    <row r="167" spans="1:13">
      <c r="A167" s="21">
        <v>42849</v>
      </c>
      <c r="C167" s="24" t="s">
        <v>151</v>
      </c>
      <c r="D167" s="24" t="s">
        <v>264</v>
      </c>
      <c r="E167" s="68">
        <v>200</v>
      </c>
      <c r="G167" s="22">
        <f t="shared" ref="G167:G177" si="9">G166+E167-F167</f>
        <v>6186.3099999999995</v>
      </c>
      <c r="J167" s="172">
        <f>E167</f>
        <v>200</v>
      </c>
      <c r="M167" s="38">
        <f>E167-SUM(J167:L167)</f>
        <v>0</v>
      </c>
    </row>
    <row r="168" spans="1:13">
      <c r="A168" s="26">
        <v>42849</v>
      </c>
      <c r="C168" s="24" t="s">
        <v>152</v>
      </c>
      <c r="D168" s="24" t="s">
        <v>265</v>
      </c>
      <c r="E168" s="68">
        <v>226.89</v>
      </c>
      <c r="G168" s="22">
        <f t="shared" si="9"/>
        <v>6413.2</v>
      </c>
      <c r="J168" s="145"/>
      <c r="K168" s="217">
        <f>E168</f>
        <v>226.89</v>
      </c>
      <c r="M168" s="38">
        <f t="shared" si="7"/>
        <v>0</v>
      </c>
    </row>
    <row r="169" spans="1:13">
      <c r="A169" s="21">
        <v>42849</v>
      </c>
      <c r="C169" s="24" t="s">
        <v>237</v>
      </c>
      <c r="D169" s="111" t="s">
        <v>143</v>
      </c>
      <c r="E169" s="68">
        <v>40</v>
      </c>
      <c r="G169" s="22">
        <f t="shared" si="9"/>
        <v>6453.2</v>
      </c>
      <c r="I169" s="172">
        <f>E169</f>
        <v>40</v>
      </c>
      <c r="J169" s="145"/>
      <c r="M169" s="38">
        <f t="shared" si="7"/>
        <v>0</v>
      </c>
    </row>
    <row r="170" spans="1:13">
      <c r="A170" s="26">
        <v>42849</v>
      </c>
      <c r="C170" s="24" t="s">
        <v>153</v>
      </c>
      <c r="D170" s="24" t="s">
        <v>265</v>
      </c>
      <c r="E170" s="68">
        <v>90</v>
      </c>
      <c r="G170" s="22">
        <f t="shared" si="9"/>
        <v>6543.2</v>
      </c>
      <c r="J170" s="145"/>
      <c r="K170" s="217">
        <f>E170</f>
        <v>90</v>
      </c>
      <c r="M170" s="38">
        <f t="shared" si="7"/>
        <v>0</v>
      </c>
    </row>
    <row r="171" spans="1:13">
      <c r="A171" s="75">
        <v>42850</v>
      </c>
      <c r="B171" s="59"/>
      <c r="C171" s="60" t="s">
        <v>154</v>
      </c>
      <c r="D171" s="60" t="s">
        <v>265</v>
      </c>
      <c r="E171" s="71">
        <v>25</v>
      </c>
      <c r="F171" s="61"/>
      <c r="G171" s="187">
        <f t="shared" si="9"/>
        <v>6568.2</v>
      </c>
      <c r="H171" s="149" t="s">
        <v>155</v>
      </c>
      <c r="I171" s="171"/>
      <c r="J171" s="150"/>
      <c r="K171" s="218">
        <f>E171</f>
        <v>25</v>
      </c>
      <c r="M171" s="38">
        <f t="shared" si="7"/>
        <v>0</v>
      </c>
    </row>
    <row r="172" spans="1:13">
      <c r="A172" s="21">
        <v>42865</v>
      </c>
      <c r="C172" s="24" t="s">
        <v>18</v>
      </c>
      <c r="D172" s="111" t="s">
        <v>143</v>
      </c>
      <c r="E172" s="68">
        <v>30</v>
      </c>
      <c r="G172" s="22">
        <f t="shared" si="9"/>
        <v>6598.2</v>
      </c>
      <c r="I172" s="172">
        <f>E172</f>
        <v>30</v>
      </c>
      <c r="M172" s="38">
        <f t="shared" si="7"/>
        <v>0</v>
      </c>
    </row>
    <row r="173" spans="1:13">
      <c r="A173" s="21">
        <v>42870</v>
      </c>
      <c r="C173" s="24" t="s">
        <v>156</v>
      </c>
      <c r="D173" s="24" t="s">
        <v>264</v>
      </c>
      <c r="E173" s="68">
        <v>800</v>
      </c>
      <c r="G173" s="22">
        <f t="shared" si="9"/>
        <v>7398.2</v>
      </c>
      <c r="J173" s="172">
        <v>800</v>
      </c>
      <c r="M173" s="38">
        <f>E173-SUM(J173:L173)</f>
        <v>0</v>
      </c>
    </row>
    <row r="174" spans="1:13">
      <c r="A174" s="21">
        <v>42870</v>
      </c>
      <c r="C174" s="24" t="s">
        <v>157</v>
      </c>
      <c r="D174" s="111" t="s">
        <v>143</v>
      </c>
      <c r="E174" s="68">
        <v>50</v>
      </c>
      <c r="G174" s="22">
        <f t="shared" si="9"/>
        <v>7448.2</v>
      </c>
      <c r="H174" s="44"/>
      <c r="I174" s="172">
        <f>E174</f>
        <v>50</v>
      </c>
      <c r="M174" s="38">
        <f t="shared" si="7"/>
        <v>0</v>
      </c>
    </row>
    <row r="175" spans="1:13">
      <c r="A175" s="21">
        <v>42876</v>
      </c>
      <c r="C175" s="24" t="s">
        <v>158</v>
      </c>
      <c r="D175" s="111" t="s">
        <v>143</v>
      </c>
      <c r="E175" s="68">
        <v>8500</v>
      </c>
      <c r="G175" s="22">
        <f t="shared" si="9"/>
        <v>15948.2</v>
      </c>
      <c r="I175" s="147">
        <v>8500</v>
      </c>
      <c r="M175" s="38">
        <f>E175-SUM(I175:L175)</f>
        <v>0</v>
      </c>
    </row>
    <row r="176" spans="1:13">
      <c r="A176" s="21">
        <v>42878</v>
      </c>
      <c r="C176" s="137" t="s">
        <v>159</v>
      </c>
      <c r="D176" s="137"/>
      <c r="E176" s="138"/>
      <c r="F176" s="139">
        <v>3000</v>
      </c>
      <c r="G176" s="22">
        <f t="shared" si="9"/>
        <v>12948.2</v>
      </c>
      <c r="J176" s="147"/>
      <c r="M176" s="38">
        <f t="shared" si="7"/>
        <v>0</v>
      </c>
    </row>
    <row r="177" spans="1:16">
      <c r="A177" s="75"/>
      <c r="B177" s="59"/>
      <c r="C177" s="60" t="s">
        <v>160</v>
      </c>
      <c r="D177" s="60"/>
      <c r="E177" s="71"/>
      <c r="F177" s="61">
        <v>25</v>
      </c>
      <c r="G177" s="187">
        <f t="shared" si="9"/>
        <v>12923.2</v>
      </c>
      <c r="H177" s="103" t="s">
        <v>161</v>
      </c>
      <c r="J177" s="147"/>
      <c r="M177" s="38">
        <f t="shared" si="7"/>
        <v>0</v>
      </c>
    </row>
    <row r="178" spans="1:16">
      <c r="A178" s="190" t="s">
        <v>238</v>
      </c>
      <c r="B178" s="106"/>
      <c r="C178" s="24" t="s">
        <v>18</v>
      </c>
      <c r="D178" s="111" t="s">
        <v>143</v>
      </c>
      <c r="E178" s="68">
        <v>30</v>
      </c>
      <c r="G178" s="22">
        <f t="shared" ref="G178:G186" si="10">G177+E178-F178</f>
        <v>12953.2</v>
      </c>
      <c r="I178" s="172">
        <f>E178</f>
        <v>30</v>
      </c>
      <c r="J178" s="147"/>
      <c r="M178" s="38">
        <f t="shared" si="7"/>
        <v>0</v>
      </c>
    </row>
    <row r="179" spans="1:16">
      <c r="A179" s="105">
        <v>42888</v>
      </c>
      <c r="B179" s="106"/>
      <c r="C179" s="137" t="s">
        <v>162</v>
      </c>
      <c r="D179" s="137"/>
      <c r="E179" s="138"/>
      <c r="F179" s="139">
        <f>2000</f>
        <v>2000</v>
      </c>
      <c r="G179" s="22">
        <f t="shared" si="10"/>
        <v>10953.2</v>
      </c>
      <c r="J179" s="147"/>
      <c r="M179" s="38">
        <f t="shared" si="7"/>
        <v>0</v>
      </c>
    </row>
    <row r="180" spans="1:16">
      <c r="A180" s="105"/>
      <c r="B180" s="106"/>
      <c r="C180" s="24" t="s">
        <v>163</v>
      </c>
      <c r="E180" s="9"/>
      <c r="F180" s="61">
        <v>25</v>
      </c>
      <c r="G180" s="22">
        <f t="shared" si="10"/>
        <v>10928.2</v>
      </c>
      <c r="J180" s="147"/>
      <c r="M180" s="38">
        <f t="shared" si="7"/>
        <v>0</v>
      </c>
    </row>
    <row r="181" spans="1:16">
      <c r="A181" s="21">
        <v>42888</v>
      </c>
      <c r="C181" s="24" t="s">
        <v>164</v>
      </c>
      <c r="D181" s="111" t="s">
        <v>143</v>
      </c>
      <c r="E181" s="68">
        <v>43.55</v>
      </c>
      <c r="G181" s="22">
        <f t="shared" si="10"/>
        <v>10971.75</v>
      </c>
      <c r="I181" s="162">
        <f>E181</f>
        <v>43.55</v>
      </c>
      <c r="J181" s="179"/>
      <c r="M181" s="38">
        <f t="shared" si="7"/>
        <v>0</v>
      </c>
    </row>
    <row r="182" spans="1:16">
      <c r="A182" s="21">
        <v>42892</v>
      </c>
      <c r="C182" s="24" t="s">
        <v>165</v>
      </c>
      <c r="D182" s="111" t="s">
        <v>143</v>
      </c>
      <c r="E182" s="68">
        <v>20</v>
      </c>
      <c r="G182" s="22">
        <f t="shared" si="10"/>
        <v>10991.75</v>
      </c>
      <c r="I182" s="162">
        <f>E182</f>
        <v>20</v>
      </c>
      <c r="J182" s="147"/>
      <c r="M182" s="38">
        <f t="shared" si="7"/>
        <v>0</v>
      </c>
    </row>
    <row r="183" spans="1:16">
      <c r="A183" s="21">
        <v>42902</v>
      </c>
      <c r="C183" s="137" t="s">
        <v>166</v>
      </c>
      <c r="D183" s="137"/>
      <c r="E183" s="138"/>
      <c r="F183" s="139">
        <v>3000</v>
      </c>
      <c r="G183" s="22">
        <f t="shared" si="10"/>
        <v>7991.75</v>
      </c>
      <c r="I183" s="180"/>
      <c r="J183" s="147"/>
      <c r="M183" s="38">
        <f t="shared" si="7"/>
        <v>0</v>
      </c>
    </row>
    <row r="184" spans="1:16">
      <c r="A184" s="75">
        <v>42903</v>
      </c>
      <c r="B184" s="59"/>
      <c r="C184" s="60" t="s">
        <v>163</v>
      </c>
      <c r="D184" s="60"/>
      <c r="E184" s="71"/>
      <c r="F184" s="61">
        <v>25</v>
      </c>
      <c r="G184" s="187">
        <f t="shared" si="10"/>
        <v>7966.75</v>
      </c>
      <c r="H184" s="149" t="s">
        <v>168</v>
      </c>
      <c r="I184" s="188"/>
      <c r="J184" s="189"/>
      <c r="K184" s="219"/>
      <c r="M184" s="38">
        <f t="shared" si="7"/>
        <v>0</v>
      </c>
    </row>
    <row r="185" spans="1:16">
      <c r="A185" s="21">
        <v>42917</v>
      </c>
      <c r="C185" s="24" t="s">
        <v>239</v>
      </c>
      <c r="D185" s="24" t="s">
        <v>264</v>
      </c>
      <c r="E185" s="68">
        <v>26.7</v>
      </c>
      <c r="G185" s="22">
        <f t="shared" si="10"/>
        <v>7993.45</v>
      </c>
      <c r="H185" s="76"/>
      <c r="I185" s="172"/>
      <c r="J185" s="147">
        <f>E185</f>
        <v>26.7</v>
      </c>
      <c r="M185" s="38">
        <f t="shared" si="7"/>
        <v>0</v>
      </c>
    </row>
    <row r="186" spans="1:16">
      <c r="A186" s="21"/>
      <c r="C186" s="24" t="s">
        <v>240</v>
      </c>
      <c r="D186" s="24" t="s">
        <v>264</v>
      </c>
      <c r="E186" s="68">
        <v>676</v>
      </c>
      <c r="G186" s="22">
        <f t="shared" si="10"/>
        <v>8669.4500000000007</v>
      </c>
      <c r="H186" s="76"/>
      <c r="I186" s="172"/>
      <c r="J186" s="147">
        <f>E186</f>
        <v>676</v>
      </c>
      <c r="M186" s="38">
        <f t="shared" si="7"/>
        <v>0</v>
      </c>
    </row>
    <row r="187" spans="1:16">
      <c r="A187" s="190" t="s">
        <v>241</v>
      </c>
      <c r="B187" s="106"/>
      <c r="C187" s="24" t="s">
        <v>18</v>
      </c>
      <c r="D187" s="111" t="s">
        <v>143</v>
      </c>
      <c r="E187" s="68">
        <v>30</v>
      </c>
      <c r="G187" s="22">
        <f t="shared" ref="G187:G191" si="11">G186+E187-F187</f>
        <v>8699.4500000000007</v>
      </c>
      <c r="H187" s="76"/>
      <c r="I187" s="172">
        <f>E187</f>
        <v>30</v>
      </c>
      <c r="J187" s="147"/>
      <c r="M187" s="38">
        <f t="shared" si="7"/>
        <v>0</v>
      </c>
    </row>
    <row r="188" spans="1:16">
      <c r="A188" s="21">
        <v>42920</v>
      </c>
      <c r="C188" s="24" t="s">
        <v>242</v>
      </c>
      <c r="D188" s="24" t="s">
        <v>265</v>
      </c>
      <c r="E188" s="68">
        <v>142</v>
      </c>
      <c r="G188" s="22">
        <f t="shared" si="11"/>
        <v>8841.4500000000007</v>
      </c>
      <c r="H188" s="76"/>
      <c r="I188" s="172"/>
      <c r="J188" s="147"/>
      <c r="K188" s="217">
        <f>E188</f>
        <v>142</v>
      </c>
      <c r="M188" s="38">
        <f t="shared" si="7"/>
        <v>0</v>
      </c>
    </row>
    <row r="189" spans="1:16">
      <c r="A189" s="21">
        <v>42921</v>
      </c>
      <c r="C189" s="24" t="s">
        <v>243</v>
      </c>
      <c r="E189" s="68">
        <v>234.65</v>
      </c>
      <c r="G189" s="22">
        <f t="shared" si="11"/>
        <v>9076.1</v>
      </c>
      <c r="H189" s="76"/>
      <c r="I189" s="172"/>
      <c r="J189" s="147"/>
      <c r="K189" s="217">
        <f>E189</f>
        <v>234.65</v>
      </c>
      <c r="M189" s="38">
        <f t="shared" si="7"/>
        <v>0</v>
      </c>
    </row>
    <row r="190" spans="1:16">
      <c r="A190" s="21">
        <v>42942</v>
      </c>
      <c r="C190" s="24" t="s">
        <v>233</v>
      </c>
      <c r="D190" s="24" t="s">
        <v>263</v>
      </c>
      <c r="E190" s="68">
        <v>163.25</v>
      </c>
      <c r="G190" s="22">
        <f t="shared" si="11"/>
        <v>9239.35</v>
      </c>
      <c r="H190" s="76"/>
      <c r="I190" s="172"/>
      <c r="J190" s="147"/>
      <c r="L190" s="42">
        <f>E190</f>
        <v>163.25</v>
      </c>
      <c r="M190" s="38">
        <f t="shared" si="7"/>
        <v>0</v>
      </c>
    </row>
    <row r="191" spans="1:16">
      <c r="A191" s="21">
        <v>42942</v>
      </c>
      <c r="C191" s="24" t="s">
        <v>244</v>
      </c>
      <c r="D191" s="24" t="s">
        <v>265</v>
      </c>
      <c r="E191" s="68">
        <v>25</v>
      </c>
      <c r="G191" s="22">
        <f t="shared" si="11"/>
        <v>9264.35</v>
      </c>
      <c r="H191" s="76" t="s">
        <v>170</v>
      </c>
      <c r="I191" s="172"/>
      <c r="J191" s="147"/>
      <c r="K191" s="217">
        <f>E191</f>
        <v>25</v>
      </c>
      <c r="M191" s="38">
        <f t="shared" si="7"/>
        <v>0</v>
      </c>
    </row>
    <row r="192" spans="1:16" s="154" customFormat="1">
      <c r="A192" s="174"/>
      <c r="B192" s="175"/>
      <c r="C192" s="176" t="s">
        <v>169</v>
      </c>
      <c r="D192" s="176"/>
      <c r="E192" s="175"/>
      <c r="F192" s="23">
        <v>43.55</v>
      </c>
      <c r="G192" s="177"/>
      <c r="H192" s="155"/>
      <c r="I192" s="173"/>
      <c r="J192" s="156"/>
      <c r="K192" s="220"/>
      <c r="L192" s="158"/>
      <c r="M192" s="38">
        <f t="shared" si="7"/>
        <v>0</v>
      </c>
      <c r="N192" s="157"/>
      <c r="O192" s="158"/>
      <c r="P192" s="159"/>
    </row>
    <row r="193" spans="1:13">
      <c r="A193" s="21"/>
      <c r="E193" s="182"/>
      <c r="F193" s="9"/>
      <c r="G193" s="22">
        <f>G191</f>
        <v>9264.35</v>
      </c>
      <c r="I193" s="162"/>
      <c r="J193" s="179"/>
      <c r="M193" s="38">
        <f t="shared" si="7"/>
        <v>0</v>
      </c>
    </row>
    <row r="194" spans="1:13">
      <c r="A194" s="9" t="s">
        <v>171</v>
      </c>
      <c r="C194" s="137" t="s">
        <v>18</v>
      </c>
      <c r="D194" s="111" t="s">
        <v>143</v>
      </c>
      <c r="E194" s="108">
        <v>30</v>
      </c>
      <c r="F194" s="109"/>
      <c r="G194" s="22">
        <f>G193+E194-F194</f>
        <v>9294.35</v>
      </c>
      <c r="H194" s="110"/>
      <c r="I194" s="172">
        <f>E194</f>
        <v>30</v>
      </c>
      <c r="M194" s="38">
        <f t="shared" si="7"/>
        <v>0</v>
      </c>
    </row>
    <row r="195" spans="1:13">
      <c r="A195" s="21">
        <v>42963</v>
      </c>
      <c r="C195" s="24" t="s">
        <v>172</v>
      </c>
      <c r="F195" s="109">
        <v>90</v>
      </c>
      <c r="G195" s="22">
        <f t="shared" ref="G195:G199" si="12">G194+E195-F195</f>
        <v>9204.35</v>
      </c>
      <c r="H195" s="110"/>
      <c r="M195" s="38">
        <f t="shared" si="7"/>
        <v>0</v>
      </c>
    </row>
    <row r="196" spans="1:13">
      <c r="A196" s="21">
        <v>42965</v>
      </c>
      <c r="C196" s="24" t="s">
        <v>173</v>
      </c>
      <c r="F196" s="109">
        <v>2000</v>
      </c>
      <c r="G196" s="22">
        <f t="shared" si="12"/>
        <v>7204.35</v>
      </c>
      <c r="H196" s="110"/>
      <c r="M196" s="38">
        <f t="shared" si="7"/>
        <v>0</v>
      </c>
    </row>
    <row r="197" spans="1:13">
      <c r="A197" s="21">
        <v>42965</v>
      </c>
      <c r="C197" s="24" t="s">
        <v>174</v>
      </c>
      <c r="D197" s="24" t="s">
        <v>265</v>
      </c>
      <c r="E197" s="108">
        <v>15</v>
      </c>
      <c r="F197" s="109"/>
      <c r="G197" s="22">
        <f t="shared" si="12"/>
        <v>7219.35</v>
      </c>
      <c r="H197" s="110"/>
      <c r="K197" s="217">
        <f>E197</f>
        <v>15</v>
      </c>
      <c r="M197" s="38">
        <f t="shared" si="7"/>
        <v>0</v>
      </c>
    </row>
    <row r="198" spans="1:13">
      <c r="A198" s="21">
        <v>42968</v>
      </c>
      <c r="C198" s="24" t="s">
        <v>245</v>
      </c>
      <c r="D198" s="24" t="s">
        <v>265</v>
      </c>
      <c r="E198" s="108">
        <v>29.85</v>
      </c>
      <c r="F198" s="109"/>
      <c r="G198" s="22">
        <f t="shared" si="12"/>
        <v>7249.2000000000007</v>
      </c>
      <c r="H198" s="110"/>
      <c r="K198" s="217">
        <f>E198</f>
        <v>29.85</v>
      </c>
      <c r="M198" s="38">
        <f t="shared" si="7"/>
        <v>0</v>
      </c>
    </row>
    <row r="199" spans="1:13">
      <c r="A199" s="75">
        <v>42969</v>
      </c>
      <c r="B199" s="59"/>
      <c r="C199" s="60" t="s">
        <v>175</v>
      </c>
      <c r="D199" s="60"/>
      <c r="E199" s="71"/>
      <c r="F199" s="61">
        <v>26.7</v>
      </c>
      <c r="G199" s="62">
        <f t="shared" si="12"/>
        <v>7222.5000000000009</v>
      </c>
      <c r="H199" s="191" t="s">
        <v>246</v>
      </c>
      <c r="I199" s="171"/>
      <c r="J199" s="102"/>
      <c r="K199" s="219"/>
      <c r="M199" s="38">
        <f t="shared" si="7"/>
        <v>0</v>
      </c>
    </row>
    <row r="200" spans="1:13">
      <c r="A200" s="55" t="s">
        <v>176</v>
      </c>
      <c r="C200" s="137" t="s">
        <v>18</v>
      </c>
      <c r="D200" s="111" t="s">
        <v>143</v>
      </c>
      <c r="E200" s="108">
        <v>30</v>
      </c>
      <c r="F200" s="109"/>
      <c r="G200" s="22">
        <f>G199+E200-F200</f>
        <v>7252.5000000000009</v>
      </c>
      <c r="H200" s="110"/>
      <c r="I200" s="172">
        <f>E200</f>
        <v>30</v>
      </c>
      <c r="M200" s="38">
        <f t="shared" si="7"/>
        <v>0</v>
      </c>
    </row>
    <row r="201" spans="1:13">
      <c r="A201" s="21">
        <v>42983</v>
      </c>
      <c r="C201" s="192" t="s">
        <v>236</v>
      </c>
      <c r="D201" s="111" t="s">
        <v>143</v>
      </c>
      <c r="E201" s="68">
        <v>1000</v>
      </c>
      <c r="G201" s="22">
        <f>G200+E201-F201</f>
        <v>8252.5</v>
      </c>
      <c r="I201" s="172">
        <f>E201</f>
        <v>1000</v>
      </c>
      <c r="M201" s="38">
        <f t="shared" si="7"/>
        <v>0</v>
      </c>
    </row>
    <row r="202" spans="1:13">
      <c r="A202" s="21">
        <v>42984</v>
      </c>
      <c r="C202" s="192" t="s">
        <v>247</v>
      </c>
      <c r="D202" s="111" t="s">
        <v>143</v>
      </c>
      <c r="E202" s="68">
        <v>50</v>
      </c>
      <c r="G202" s="22">
        <f>G201+E202-F202</f>
        <v>8302.5</v>
      </c>
      <c r="I202" s="172">
        <f>E202</f>
        <v>50</v>
      </c>
      <c r="M202" s="38">
        <f t="shared" si="7"/>
        <v>0</v>
      </c>
    </row>
    <row r="203" spans="1:13">
      <c r="A203" s="21">
        <v>42989</v>
      </c>
      <c r="C203" s="24" t="s">
        <v>248</v>
      </c>
      <c r="D203" s="24" t="s">
        <v>265</v>
      </c>
      <c r="E203" s="68">
        <v>64.849999999999994</v>
      </c>
      <c r="G203" s="22">
        <f>G202+E203-F203</f>
        <v>8367.35</v>
      </c>
      <c r="H203" s="100" t="s">
        <v>249</v>
      </c>
      <c r="K203" s="217">
        <f>E203</f>
        <v>64.849999999999994</v>
      </c>
      <c r="M203" s="38">
        <f t="shared" si="7"/>
        <v>0</v>
      </c>
    </row>
    <row r="204" spans="1:13">
      <c r="A204" s="21">
        <v>43007</v>
      </c>
      <c r="C204" s="137" t="s">
        <v>177</v>
      </c>
      <c r="D204" s="137" t="s">
        <v>265</v>
      </c>
      <c r="E204" s="68">
        <v>211.6</v>
      </c>
      <c r="G204" s="22">
        <f>G203+E204-F204</f>
        <v>8578.9500000000007</v>
      </c>
      <c r="K204" s="217">
        <f>E204</f>
        <v>211.6</v>
      </c>
      <c r="M204" s="38">
        <f t="shared" si="7"/>
        <v>0</v>
      </c>
    </row>
    <row r="205" spans="1:13">
      <c r="C205" s="181"/>
      <c r="D205" s="181"/>
      <c r="E205" s="196">
        <f>SUM(E144:E204)</f>
        <v>17564.909999999996</v>
      </c>
      <c r="F205" s="196">
        <f>SUM(F144:F204)</f>
        <v>11283</v>
      </c>
      <c r="I205" s="222">
        <f>SUM(I143:I204)</f>
        <v>10263.549999999999</v>
      </c>
      <c r="J205" s="222">
        <f t="shared" ref="J205:L205" si="13">SUM(J143:J204)</f>
        <v>2702.7</v>
      </c>
      <c r="K205" s="222">
        <f t="shared" si="13"/>
        <v>2223.35</v>
      </c>
      <c r="L205" s="222">
        <f t="shared" si="13"/>
        <v>2375.31</v>
      </c>
      <c r="M205" s="38">
        <f>SUM(I205:L205)</f>
        <v>17564.91</v>
      </c>
    </row>
    <row r="206" spans="1:13">
      <c r="C206" s="181" t="s">
        <v>178</v>
      </c>
      <c r="D206" s="181"/>
      <c r="E206" s="68">
        <f>E205-F205</f>
        <v>6281.9099999999962</v>
      </c>
      <c r="M206" s="38">
        <f t="shared" si="7"/>
        <v>6281.9099999999962</v>
      </c>
    </row>
    <row r="207" spans="1:13">
      <c r="C207" s="181"/>
      <c r="D207" s="181"/>
    </row>
    <row r="208" spans="1:13">
      <c r="C208" s="181" t="s">
        <v>261</v>
      </c>
      <c r="D208" s="181" t="s">
        <v>264</v>
      </c>
      <c r="E208" s="68">
        <f>E149+E150+E151+E161+E167+E173+E185+E186</f>
        <v>2702.7</v>
      </c>
      <c r="F208" s="193" t="s">
        <v>4</v>
      </c>
      <c r="G208" s="22">
        <f>F144+F176+F179+F183+F196</f>
        <v>10975</v>
      </c>
    </row>
    <row r="209" spans="1:7">
      <c r="C209" s="181" t="s">
        <v>258</v>
      </c>
      <c r="D209" s="181"/>
      <c r="E209" s="68">
        <f>E175</f>
        <v>8500</v>
      </c>
      <c r="F209" s="193" t="s">
        <v>235</v>
      </c>
      <c r="G209" s="22">
        <v>75</v>
      </c>
    </row>
    <row r="210" spans="1:7" ht="69.75" customHeight="1">
      <c r="C210" s="181" t="s">
        <v>259</v>
      </c>
      <c r="D210" s="197" t="s">
        <v>143</v>
      </c>
      <c r="E210" s="68">
        <f>I205-8500</f>
        <v>1763.5499999999993</v>
      </c>
      <c r="F210" s="195" t="s">
        <v>272</v>
      </c>
      <c r="G210" s="22">
        <f>F162+F195+F199+F192</f>
        <v>233</v>
      </c>
    </row>
    <row r="211" spans="1:7">
      <c r="C211" s="181" t="s">
        <v>260</v>
      </c>
      <c r="D211" s="197" t="s">
        <v>265</v>
      </c>
      <c r="E211" s="68">
        <f>K205</f>
        <v>2223.35</v>
      </c>
      <c r="F211" s="109"/>
      <c r="G211" s="70">
        <f>SUM(G208:G210)</f>
        <v>11283</v>
      </c>
    </row>
    <row r="212" spans="1:7">
      <c r="C212" s="181" t="s">
        <v>262</v>
      </c>
      <c r="D212" s="197" t="s">
        <v>263</v>
      </c>
      <c r="E212" s="68">
        <f>E190+E166</f>
        <v>2375.31</v>
      </c>
      <c r="F212" s="89"/>
    </row>
    <row r="213" spans="1:7">
      <c r="E213" s="70">
        <f>SUM(E208:E212)</f>
        <v>17564.91</v>
      </c>
      <c r="F213" s="89"/>
      <c r="G213" s="184"/>
    </row>
    <row r="214" spans="1:7">
      <c r="C214" s="137" t="s">
        <v>268</v>
      </c>
      <c r="E214" s="68">
        <f>E205-E213</f>
        <v>0</v>
      </c>
      <c r="F214" s="89"/>
      <c r="G214" s="184"/>
    </row>
    <row r="215" spans="1:7">
      <c r="E215" s="108"/>
      <c r="F215" s="89"/>
      <c r="G215" s="184"/>
    </row>
    <row r="216" spans="1:7">
      <c r="E216" s="108"/>
      <c r="F216" s="89"/>
      <c r="G216" s="184"/>
    </row>
    <row r="217" spans="1:7">
      <c r="E217" s="108"/>
      <c r="F217" s="89"/>
      <c r="G217" s="184"/>
    </row>
    <row r="218" spans="1:7" ht="20.25">
      <c r="A218" s="194" t="s">
        <v>250</v>
      </c>
      <c r="C218" s="9"/>
      <c r="D218" s="9"/>
      <c r="E218" s="9"/>
      <c r="F218" s="89"/>
      <c r="G218" s="140">
        <f>G204</f>
        <v>8578.9500000000007</v>
      </c>
    </row>
    <row r="219" spans="1:7">
      <c r="A219" s="9" t="s">
        <v>251</v>
      </c>
      <c r="C219" s="24" t="s">
        <v>252</v>
      </c>
      <c r="E219" s="68">
        <v>30</v>
      </c>
      <c r="F219" s="89"/>
      <c r="G219" s="22">
        <f t="shared" ref="G219:G226" si="14">G218+E219-F219</f>
        <v>8608.9500000000007</v>
      </c>
    </row>
    <row r="220" spans="1:7">
      <c r="C220" s="24" t="s">
        <v>254</v>
      </c>
      <c r="F220" s="23">
        <v>43.55</v>
      </c>
      <c r="G220" s="22">
        <f t="shared" si="14"/>
        <v>8565.4000000000015</v>
      </c>
    </row>
    <row r="221" spans="1:7">
      <c r="C221" s="24" t="s">
        <v>253</v>
      </c>
      <c r="E221" s="68">
        <v>171</v>
      </c>
      <c r="F221" s="140"/>
      <c r="G221" s="22">
        <f t="shared" si="14"/>
        <v>8736.4000000000015</v>
      </c>
    </row>
    <row r="222" spans="1:7">
      <c r="C222" s="24" t="s">
        <v>232</v>
      </c>
      <c r="E222" s="68">
        <v>100</v>
      </c>
      <c r="G222" s="22">
        <f t="shared" si="14"/>
        <v>8836.4000000000015</v>
      </c>
    </row>
    <row r="223" spans="1:7">
      <c r="C223" s="24" t="s">
        <v>61</v>
      </c>
      <c r="E223" s="68">
        <v>300</v>
      </c>
      <c r="G223" s="22">
        <f t="shared" si="14"/>
        <v>9136.4000000000015</v>
      </c>
    </row>
    <row r="224" spans="1:7">
      <c r="C224" s="24" t="s">
        <v>255</v>
      </c>
      <c r="F224" s="23">
        <v>2225</v>
      </c>
      <c r="G224" s="22">
        <f t="shared" si="14"/>
        <v>6911.4000000000015</v>
      </c>
    </row>
    <row r="225" spans="3:8">
      <c r="C225" s="24" t="s">
        <v>163</v>
      </c>
      <c r="F225" s="23">
        <v>25</v>
      </c>
      <c r="G225" s="22">
        <f t="shared" si="14"/>
        <v>6886.4000000000015</v>
      </c>
    </row>
    <row r="226" spans="3:8">
      <c r="C226" s="24" t="s">
        <v>256</v>
      </c>
      <c r="E226" s="68">
        <v>15090</v>
      </c>
      <c r="G226" s="22">
        <f t="shared" si="14"/>
        <v>21976.400000000001</v>
      </c>
      <c r="H226" s="100" t="s">
        <v>257</v>
      </c>
    </row>
  </sheetData>
  <printOptions gridLines="1"/>
  <pageMargins left="0.35433070866141736" right="0.27559055118110237" top="0.31496062992125984" bottom="0.27559055118110237" header="0.31496062992125984" footer="0.31496062992125984"/>
  <pageSetup paperSize="9" orientation="portrait" r:id="rId1"/>
  <rowBreaks count="2" manualBreakCount="2">
    <brk id="11" max="16383" man="1"/>
    <brk id="8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6"/>
  <sheetViews>
    <sheetView tabSelected="1" topLeftCell="A31" workbookViewId="0">
      <selection activeCell="C48" sqref="C48"/>
    </sheetView>
  </sheetViews>
  <sheetFormatPr defaultRowHeight="15.75"/>
  <cols>
    <col min="1" max="1" width="22.44140625" customWidth="1"/>
    <col min="2" max="2" width="3.6640625" customWidth="1"/>
    <col min="3" max="3" width="11" bestFit="1" customWidth="1"/>
    <col min="4" max="4" width="3.21875" customWidth="1"/>
    <col min="5" max="5" width="11" bestFit="1" customWidth="1"/>
    <col min="6" max="6" width="15.77734375" style="6" customWidth="1"/>
  </cols>
  <sheetData>
    <row r="1" spans="1:11">
      <c r="A1" s="2" t="s">
        <v>179</v>
      </c>
      <c r="B1" s="2"/>
      <c r="C1" s="2"/>
      <c r="D1" s="2"/>
      <c r="E1" s="2"/>
      <c r="F1" s="7"/>
      <c r="G1" s="2"/>
      <c r="H1" s="2"/>
      <c r="I1" s="2"/>
      <c r="J1" s="2"/>
      <c r="K1" s="2"/>
    </row>
    <row r="2" spans="1:11">
      <c r="A2" s="2" t="s">
        <v>193</v>
      </c>
      <c r="B2" s="2"/>
      <c r="C2" s="117">
        <v>43008</v>
      </c>
      <c r="D2" s="117"/>
      <c r="E2" s="117">
        <v>42643</v>
      </c>
      <c r="F2" s="7"/>
      <c r="G2" s="2"/>
      <c r="H2" s="117"/>
      <c r="I2" s="2"/>
      <c r="J2" s="2"/>
      <c r="K2" s="2"/>
    </row>
    <row r="3" spans="1:11">
      <c r="A3" s="2" t="s">
        <v>180</v>
      </c>
    </row>
    <row r="4" spans="1:11">
      <c r="A4" t="s">
        <v>181</v>
      </c>
      <c r="C4" s="229">
        <v>8578.9500000000007</v>
      </c>
      <c r="D4" s="116"/>
      <c r="E4" s="116">
        <v>2253.4899999999998</v>
      </c>
      <c r="H4" s="116"/>
    </row>
    <row r="6" spans="1:11">
      <c r="A6" s="2" t="s">
        <v>182</v>
      </c>
      <c r="C6" t="s">
        <v>194</v>
      </c>
      <c r="E6" t="s">
        <v>194</v>
      </c>
    </row>
    <row r="7" spans="1:11">
      <c r="A7" s="2" t="s">
        <v>195</v>
      </c>
      <c r="C7">
        <v>43.55</v>
      </c>
      <c r="E7" t="s">
        <v>194</v>
      </c>
    </row>
    <row r="8" spans="1:11">
      <c r="A8" s="2" t="s">
        <v>184</v>
      </c>
      <c r="C8" s="116">
        <f>C4-C7</f>
        <v>8535.4000000000015</v>
      </c>
      <c r="D8" s="116"/>
      <c r="E8" s="116">
        <v>2253.4899999999998</v>
      </c>
      <c r="G8" s="56"/>
      <c r="H8" s="56"/>
    </row>
    <row r="9" spans="1:11">
      <c r="A9" t="s">
        <v>185</v>
      </c>
      <c r="C9" s="118">
        <f>C8-E8</f>
        <v>6281.9100000000017</v>
      </c>
      <c r="D9" s="123"/>
      <c r="E9" s="118">
        <v>-5336.67</v>
      </c>
      <c r="G9" s="185"/>
      <c r="H9" s="123"/>
    </row>
    <row r="11" spans="1:11">
      <c r="A11" s="104"/>
      <c r="B11" s="104"/>
      <c r="C11" s="104" t="s">
        <v>196</v>
      </c>
      <c r="D11" s="104"/>
      <c r="E11" s="104" t="s">
        <v>197</v>
      </c>
      <c r="F11" s="228"/>
      <c r="G11" s="104"/>
      <c r="H11" s="104"/>
      <c r="I11" s="104"/>
      <c r="J11" s="104"/>
      <c r="K11" s="104"/>
    </row>
    <row r="12" spans="1:11">
      <c r="A12" t="s">
        <v>198</v>
      </c>
      <c r="C12" s="196">
        <v>17564.909999999996</v>
      </c>
      <c r="D12" s="116"/>
      <c r="E12" s="116">
        <v>4703.63</v>
      </c>
      <c r="H12" s="116"/>
      <c r="I12" t="s">
        <v>199</v>
      </c>
    </row>
    <row r="13" spans="1:11">
      <c r="A13" t="s">
        <v>200</v>
      </c>
      <c r="C13" s="116">
        <v>11283</v>
      </c>
      <c r="D13" s="116"/>
      <c r="E13" s="116">
        <v>10040.299999999999</v>
      </c>
      <c r="H13" s="116"/>
    </row>
    <row r="14" spans="1:11">
      <c r="A14" t="s">
        <v>186</v>
      </c>
      <c r="C14" s="118">
        <f>C12-C13</f>
        <v>6281.9099999999962</v>
      </c>
      <c r="D14" s="118"/>
      <c r="E14" s="118">
        <v>-5336.67</v>
      </c>
      <c r="G14" s="116"/>
      <c r="H14" s="123"/>
    </row>
    <row r="15" spans="1:11">
      <c r="G15" s="123"/>
      <c r="H15" s="123"/>
    </row>
    <row r="16" spans="1:11">
      <c r="A16" s="2" t="s">
        <v>201</v>
      </c>
      <c r="B16" s="2"/>
      <c r="C16" s="2"/>
      <c r="D16" s="2"/>
      <c r="E16" s="2"/>
      <c r="F16" s="7"/>
      <c r="G16" s="124"/>
      <c r="H16" s="124"/>
      <c r="I16" s="2"/>
      <c r="J16" s="2"/>
      <c r="K16" s="2"/>
    </row>
    <row r="17" spans="1:11" ht="27">
      <c r="A17" s="223" t="s">
        <v>261</v>
      </c>
      <c r="B17" s="3"/>
      <c r="C17" s="123">
        <v>2702.7</v>
      </c>
      <c r="D17" s="3"/>
      <c r="E17" s="123">
        <v>975</v>
      </c>
      <c r="F17" s="6" t="s">
        <v>275</v>
      </c>
      <c r="G17" s="123"/>
      <c r="H17" s="123"/>
    </row>
    <row r="18" spans="1:11">
      <c r="A18" s="223" t="s">
        <v>277</v>
      </c>
      <c r="B18" s="3"/>
      <c r="C18" s="123">
        <v>8500</v>
      </c>
      <c r="D18" s="3"/>
      <c r="E18" s="123"/>
      <c r="G18" s="123"/>
      <c r="H18" s="123"/>
    </row>
    <row r="19" spans="1:11" ht="27">
      <c r="A19" s="223" t="s">
        <v>273</v>
      </c>
      <c r="B19" s="3"/>
      <c r="C19" s="123">
        <v>1763.5499999999993</v>
      </c>
      <c r="D19" s="3"/>
      <c r="E19" s="123">
        <v>600</v>
      </c>
      <c r="F19" s="6" t="s">
        <v>278</v>
      </c>
      <c r="G19" s="123"/>
      <c r="H19" s="123"/>
    </row>
    <row r="20" spans="1:11">
      <c r="A20" s="223" t="s">
        <v>274</v>
      </c>
      <c r="B20" s="3"/>
      <c r="C20" s="123">
        <v>2223.35</v>
      </c>
      <c r="D20" s="3"/>
      <c r="E20" s="123">
        <v>3128.63</v>
      </c>
      <c r="F20" s="6" t="s">
        <v>276</v>
      </c>
      <c r="G20" s="123"/>
      <c r="H20" s="123"/>
    </row>
    <row r="21" spans="1:11">
      <c r="A21" s="223" t="s">
        <v>262</v>
      </c>
      <c r="C21" s="224">
        <v>2375.31</v>
      </c>
    </row>
    <row r="22" spans="1:11" ht="23.25" customHeight="1">
      <c r="A22" s="4"/>
      <c r="B22" s="4"/>
      <c r="C22" s="118">
        <f>SUM(C17:C21)</f>
        <v>17564.91</v>
      </c>
      <c r="D22" s="4"/>
      <c r="E22" s="118">
        <f>SUM(E17:E20)</f>
        <v>4703.63</v>
      </c>
      <c r="G22" s="57"/>
    </row>
    <row r="23" spans="1:11" ht="47.25" customHeight="1">
      <c r="A23" s="4" t="s">
        <v>282</v>
      </c>
      <c r="B23" s="4"/>
      <c r="C23" s="123">
        <v>2500</v>
      </c>
      <c r="D23" s="4"/>
      <c r="E23" s="131">
        <v>2361</v>
      </c>
      <c r="F23" s="227" t="s">
        <v>187</v>
      </c>
      <c r="G23" s="57"/>
    </row>
    <row r="25" spans="1:11">
      <c r="A25" s="2" t="s">
        <v>206</v>
      </c>
      <c r="B25" s="2"/>
      <c r="C25" s="2"/>
      <c r="D25" s="2"/>
      <c r="E25" s="2"/>
      <c r="F25" s="7"/>
      <c r="G25" s="2"/>
      <c r="H25" s="2"/>
      <c r="I25" s="2"/>
      <c r="J25" s="2"/>
      <c r="K25" s="2"/>
    </row>
    <row r="26" spans="1:11">
      <c r="A26" t="s">
        <v>188</v>
      </c>
      <c r="C26" s="22">
        <v>10975</v>
      </c>
      <c r="E26" s="5">
        <v>8225</v>
      </c>
      <c r="H26" s="5"/>
      <c r="I26" s="3"/>
    </row>
    <row r="27" spans="1:11">
      <c r="C27">
        <v>0</v>
      </c>
      <c r="D27" s="3"/>
      <c r="E27" s="5">
        <v>975</v>
      </c>
      <c r="F27" s="6" t="s">
        <v>208</v>
      </c>
      <c r="H27" s="5"/>
      <c r="I27" s="3"/>
      <c r="K27" s="3"/>
    </row>
    <row r="28" spans="1:11" ht="27">
      <c r="C28">
        <v>0</v>
      </c>
      <c r="D28" s="3"/>
      <c r="E28" s="5">
        <v>600</v>
      </c>
      <c r="F28" s="6" t="s">
        <v>210</v>
      </c>
      <c r="H28" s="5"/>
      <c r="I28" s="3"/>
      <c r="J28" s="1"/>
      <c r="K28" s="3"/>
    </row>
    <row r="29" spans="1:11">
      <c r="A29" t="s">
        <v>5</v>
      </c>
      <c r="B29" s="3"/>
      <c r="C29" s="22">
        <v>75</v>
      </c>
      <c r="E29" s="5">
        <v>100</v>
      </c>
      <c r="H29" s="5"/>
      <c r="I29" s="3"/>
      <c r="J29" s="1"/>
    </row>
    <row r="30" spans="1:11" ht="34.5" customHeight="1">
      <c r="A30" s="225" t="s">
        <v>280</v>
      </c>
      <c r="B30" s="3"/>
      <c r="C30" s="22">
        <v>233</v>
      </c>
      <c r="E30" s="5">
        <v>140.30000000000001</v>
      </c>
      <c r="H30" s="5"/>
      <c r="J30" s="1"/>
    </row>
    <row r="31" spans="1:11">
      <c r="C31" s="122">
        <f>SUM(C26:C30)</f>
        <v>11283</v>
      </c>
      <c r="E31" s="122">
        <f>SUM(E26:E30)</f>
        <v>10040.299999999999</v>
      </c>
      <c r="H31" s="125"/>
      <c r="J31" s="1"/>
    </row>
    <row r="32" spans="1:11">
      <c r="G32" s="116"/>
      <c r="H32" s="116"/>
      <c r="J32" s="1"/>
    </row>
    <row r="33" spans="1:11">
      <c r="A33" s="2" t="s">
        <v>191</v>
      </c>
      <c r="J33" s="1"/>
    </row>
    <row r="34" spans="1:11">
      <c r="A34" s="9" t="s">
        <v>281</v>
      </c>
      <c r="C34" s="5">
        <v>975</v>
      </c>
      <c r="E34" s="5">
        <f>L26+L27</f>
        <v>0</v>
      </c>
    </row>
    <row r="35" spans="1:11">
      <c r="A35" s="9" t="s">
        <v>234</v>
      </c>
      <c r="C35" s="5">
        <v>3000</v>
      </c>
      <c r="E35" s="5"/>
    </row>
    <row r="36" spans="1:11">
      <c r="A36" s="9" t="s">
        <v>162</v>
      </c>
      <c r="C36" s="5">
        <v>2000</v>
      </c>
      <c r="E36" s="5"/>
    </row>
    <row r="37" spans="1:11">
      <c r="A37" s="9" t="s">
        <v>173</v>
      </c>
      <c r="C37" s="5">
        <v>2000</v>
      </c>
      <c r="E37" s="5"/>
    </row>
    <row r="38" spans="1:11" ht="20.100000000000001" customHeight="1">
      <c r="A38" s="226" t="s">
        <v>279</v>
      </c>
      <c r="B38" s="56"/>
      <c r="C38" s="5">
        <v>3000</v>
      </c>
      <c r="D38" s="56"/>
      <c r="E38" s="5"/>
    </row>
    <row r="39" spans="1:11">
      <c r="C39" s="118">
        <f>SUM(C34:C38)</f>
        <v>10975</v>
      </c>
      <c r="E39" s="118">
        <v>5350</v>
      </c>
      <c r="H39" s="116"/>
    </row>
    <row r="40" spans="1:11">
      <c r="A40" s="136" t="s">
        <v>215</v>
      </c>
      <c r="B40" s="136"/>
      <c r="C40" s="136"/>
      <c r="D40" s="136"/>
      <c r="E40" s="136"/>
      <c r="F40" s="7"/>
      <c r="G40" s="136"/>
      <c r="H40" s="136"/>
      <c r="I40" s="136"/>
      <c r="J40" s="136"/>
      <c r="K40" s="136"/>
    </row>
    <row r="41" spans="1:11">
      <c r="A41" s="132" t="s">
        <v>285</v>
      </c>
      <c r="B41" s="133"/>
      <c r="C41" s="133"/>
      <c r="D41" s="133"/>
      <c r="E41" s="133"/>
      <c r="G41" s="133"/>
      <c r="H41" s="133"/>
      <c r="I41" s="133"/>
      <c r="J41" s="133"/>
      <c r="K41" s="133"/>
    </row>
    <row r="42" spans="1:11">
      <c r="A42" s="134" t="s">
        <v>217</v>
      </c>
      <c r="B42" s="133"/>
      <c r="C42" s="133"/>
      <c r="D42" s="133"/>
      <c r="E42" s="133"/>
      <c r="G42" s="133"/>
      <c r="H42" s="133"/>
      <c r="I42" s="133"/>
      <c r="J42" s="133"/>
      <c r="K42" s="133"/>
    </row>
    <row r="43" spans="1:11">
      <c r="A43" s="132" t="s">
        <v>218</v>
      </c>
      <c r="B43" s="133"/>
      <c r="C43" s="133"/>
      <c r="D43" s="133"/>
      <c r="E43" s="133"/>
      <c r="G43" s="133"/>
      <c r="H43" s="133"/>
      <c r="I43" s="133"/>
      <c r="J43" s="133"/>
      <c r="K43" s="133"/>
    </row>
    <row r="44" spans="1:11">
      <c r="A44" s="135" t="s">
        <v>219</v>
      </c>
      <c r="B44" s="133"/>
      <c r="C44" s="133"/>
      <c r="D44" s="133"/>
      <c r="E44" s="133"/>
      <c r="G44" s="133"/>
      <c r="H44" s="133"/>
      <c r="I44" s="133"/>
      <c r="J44" s="133"/>
      <c r="K44" s="133"/>
    </row>
    <row r="45" spans="1:11">
      <c r="A45" s="134" t="s">
        <v>220</v>
      </c>
      <c r="B45" s="133"/>
      <c r="C45" s="133"/>
      <c r="D45" s="133"/>
      <c r="E45" s="133"/>
      <c r="G45" s="133"/>
      <c r="H45" s="133"/>
      <c r="I45" s="133"/>
      <c r="J45" s="133"/>
      <c r="K45" s="133"/>
    </row>
    <row r="46" spans="1:11">
      <c r="A46" s="134" t="s">
        <v>221</v>
      </c>
      <c r="B46" s="133"/>
      <c r="C46" s="133"/>
      <c r="D46" s="133"/>
      <c r="E46" s="133"/>
      <c r="G46" s="133"/>
      <c r="H46" s="133"/>
      <c r="I46" s="133"/>
      <c r="J46" s="133"/>
      <c r="K46" s="133"/>
    </row>
    <row r="47" spans="1:11">
      <c r="A47" s="134" t="s">
        <v>222</v>
      </c>
      <c r="B47" s="133"/>
      <c r="C47" s="133"/>
      <c r="D47" s="133"/>
      <c r="E47" s="133"/>
      <c r="G47" s="133"/>
      <c r="H47" s="133"/>
      <c r="I47" s="133"/>
      <c r="J47" s="133"/>
      <c r="K47" s="133"/>
    </row>
    <row r="48" spans="1:11">
      <c r="A48" s="134" t="s">
        <v>286</v>
      </c>
      <c r="B48" s="133"/>
      <c r="C48" s="133"/>
      <c r="D48" s="133"/>
      <c r="E48" s="133"/>
      <c r="G48" s="133"/>
      <c r="H48" s="133"/>
      <c r="I48" s="133"/>
      <c r="J48" s="133"/>
      <c r="K48" s="133"/>
    </row>
    <row r="49" spans="1:11">
      <c r="A49" s="134"/>
      <c r="B49" s="133"/>
      <c r="C49" s="133"/>
      <c r="D49" s="133"/>
      <c r="E49" s="133"/>
      <c r="G49" s="133"/>
      <c r="H49" s="133"/>
      <c r="I49" s="133"/>
      <c r="J49" s="133"/>
      <c r="K49" s="133"/>
    </row>
    <row r="50" spans="1:11">
      <c r="A50" s="136" t="s">
        <v>224</v>
      </c>
      <c r="B50" s="136"/>
      <c r="C50" s="136"/>
      <c r="D50" s="136"/>
      <c r="E50" s="136"/>
      <c r="F50" s="7"/>
      <c r="G50" s="136"/>
      <c r="H50" s="136"/>
      <c r="I50" s="136"/>
      <c r="J50" s="136"/>
      <c r="K50" s="136"/>
    </row>
    <row r="51" spans="1:11">
      <c r="A51" s="133" t="s">
        <v>283</v>
      </c>
      <c r="B51" s="133"/>
      <c r="C51" s="133"/>
      <c r="D51" s="133"/>
      <c r="E51" s="133"/>
      <c r="G51" s="133"/>
      <c r="H51" s="133"/>
      <c r="I51" s="133"/>
      <c r="J51" s="133"/>
      <c r="K51" s="133"/>
    </row>
    <row r="52" spans="1:11">
      <c r="A52" s="133" t="s">
        <v>284</v>
      </c>
      <c r="B52" s="133"/>
      <c r="C52" s="133"/>
      <c r="D52" s="133"/>
      <c r="E52" s="133"/>
      <c r="G52" s="133"/>
      <c r="H52" s="133"/>
      <c r="I52" s="133"/>
      <c r="J52" s="133"/>
      <c r="K52" s="133"/>
    </row>
    <row r="53" spans="1:11">
      <c r="A53" s="133"/>
      <c r="B53" s="133"/>
      <c r="C53" s="133"/>
      <c r="D53" s="133"/>
      <c r="E53" s="133"/>
      <c r="G53" s="133"/>
      <c r="H53" s="133"/>
      <c r="I53" s="133"/>
      <c r="J53" s="133"/>
      <c r="K53" s="133"/>
    </row>
    <row r="54" spans="1:11">
      <c r="A54" s="133"/>
      <c r="B54" s="133"/>
      <c r="C54" s="133"/>
      <c r="D54" s="133"/>
      <c r="E54" s="133"/>
      <c r="G54" s="133"/>
      <c r="H54" s="133"/>
      <c r="I54" s="133"/>
      <c r="J54" s="133"/>
      <c r="K54" s="133"/>
    </row>
    <row r="55" spans="1:11">
      <c r="A55" s="133"/>
      <c r="B55" s="133"/>
      <c r="C55" s="133"/>
      <c r="D55" s="133"/>
      <c r="E55" s="133"/>
      <c r="G55" s="133"/>
      <c r="H55" s="133"/>
      <c r="I55" s="133"/>
      <c r="J55" s="133"/>
      <c r="K55" s="133"/>
    </row>
    <row r="56" spans="1:11">
      <c r="A56" s="133"/>
      <c r="B56" s="133"/>
      <c r="C56" s="133"/>
      <c r="D56" s="133"/>
      <c r="E56" s="133"/>
      <c r="G56" s="133"/>
      <c r="H56" s="133"/>
      <c r="I56" s="133"/>
      <c r="J56" s="133"/>
      <c r="K56" s="133"/>
    </row>
  </sheetData>
  <pageMargins left="0.7" right="0.7" top="0.44" bottom="0.44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4"/>
  <sheetViews>
    <sheetView view="pageBreakPreview" zoomScaleNormal="100" zoomScaleSheetLayoutView="100" workbookViewId="0">
      <selection activeCell="G21" sqref="G21"/>
    </sheetView>
  </sheetViews>
  <sheetFormatPr defaultRowHeight="15.75"/>
  <cols>
    <col min="1" max="1" width="38.21875" customWidth="1"/>
    <col min="2" max="2" width="4" customWidth="1"/>
    <col min="3" max="3" width="12.77734375" customWidth="1"/>
    <col min="4" max="4" width="3" customWidth="1"/>
    <col min="5" max="5" width="12.5546875" customWidth="1"/>
    <col min="6" max="6" width="5.33203125" customWidth="1"/>
    <col min="7" max="7" width="18.5546875" customWidth="1"/>
    <col min="8" max="8" width="6" customWidth="1"/>
    <col min="9" max="9" width="11.88671875" bestFit="1" customWidth="1"/>
  </cols>
  <sheetData>
    <row r="1" spans="1:9" s="2" customFormat="1">
      <c r="A1" s="2" t="s">
        <v>179</v>
      </c>
    </row>
    <row r="2" spans="1:9" s="2" customFormat="1">
      <c r="A2" s="2" t="s">
        <v>193</v>
      </c>
      <c r="C2" s="117">
        <v>42643</v>
      </c>
      <c r="D2" s="117"/>
      <c r="E2" s="117">
        <v>42277</v>
      </c>
      <c r="H2" s="117"/>
    </row>
    <row r="3" spans="1:9">
      <c r="A3" t="s">
        <v>180</v>
      </c>
    </row>
    <row r="4" spans="1:9">
      <c r="A4" t="s">
        <v>181</v>
      </c>
      <c r="C4" s="116">
        <v>2253.4899999999998</v>
      </c>
      <c r="D4" s="116"/>
      <c r="E4" s="116">
        <v>7590.16</v>
      </c>
      <c r="H4" s="116"/>
    </row>
    <row r="6" spans="1:9">
      <c r="A6" t="s">
        <v>182</v>
      </c>
      <c r="C6" t="s">
        <v>194</v>
      </c>
    </row>
    <row r="7" spans="1:9">
      <c r="A7" t="s">
        <v>183</v>
      </c>
      <c r="C7" t="s">
        <v>194</v>
      </c>
      <c r="E7" s="116">
        <v>70</v>
      </c>
    </row>
    <row r="8" spans="1:9">
      <c r="A8" t="s">
        <v>184</v>
      </c>
      <c r="C8" s="116">
        <v>2253.4899999999998</v>
      </c>
      <c r="D8" s="116"/>
      <c r="E8" s="118">
        <v>7520.16</v>
      </c>
      <c r="H8" s="116"/>
    </row>
    <row r="9" spans="1:9">
      <c r="A9" t="s">
        <v>185</v>
      </c>
      <c r="C9" s="118">
        <v>-5336.67</v>
      </c>
      <c r="D9" s="123"/>
      <c r="E9" s="131"/>
      <c r="H9" s="123"/>
    </row>
    <row r="11" spans="1:9" s="104" customFormat="1">
      <c r="C11" s="104" t="s">
        <v>197</v>
      </c>
      <c r="E11" s="104" t="s">
        <v>231</v>
      </c>
    </row>
    <row r="12" spans="1:9">
      <c r="A12" t="s">
        <v>198</v>
      </c>
      <c r="C12" s="116">
        <v>4703.63</v>
      </c>
      <c r="D12" s="116"/>
      <c r="E12" s="116">
        <v>11540.91</v>
      </c>
      <c r="H12" s="116"/>
      <c r="I12" t="s">
        <v>199</v>
      </c>
    </row>
    <row r="13" spans="1:9">
      <c r="A13" t="s">
        <v>200</v>
      </c>
      <c r="C13" s="116">
        <v>10040.299999999999</v>
      </c>
      <c r="D13" s="116"/>
      <c r="E13" s="116">
        <v>4695</v>
      </c>
      <c r="H13" s="116"/>
    </row>
    <row r="14" spans="1:9">
      <c r="A14" t="s">
        <v>186</v>
      </c>
      <c r="C14" s="118">
        <v>-5336.67</v>
      </c>
      <c r="D14" s="118"/>
      <c r="E14" s="118">
        <v>6845.91</v>
      </c>
      <c r="H14" s="123"/>
    </row>
    <row r="15" spans="1:9">
      <c r="E15" s="123"/>
      <c r="G15" s="123"/>
      <c r="H15" s="123"/>
    </row>
    <row r="16" spans="1:9" s="2" customFormat="1">
      <c r="A16" s="2" t="s">
        <v>201</v>
      </c>
      <c r="E16" s="124"/>
      <c r="G16" s="124"/>
      <c r="H16" s="124"/>
    </row>
    <row r="17" spans="1:11">
      <c r="A17" s="3" t="s">
        <v>202</v>
      </c>
      <c r="B17" s="3"/>
      <c r="C17" s="123">
        <v>975</v>
      </c>
      <c r="D17" s="3"/>
      <c r="G17" s="123"/>
      <c r="H17" s="123"/>
    </row>
    <row r="18" spans="1:11">
      <c r="A18" s="3" t="s">
        <v>203</v>
      </c>
      <c r="B18" s="3"/>
      <c r="C18" s="123">
        <v>600</v>
      </c>
      <c r="D18" s="3"/>
      <c r="F18" s="111" t="s">
        <v>204</v>
      </c>
      <c r="G18" s="123"/>
      <c r="H18" s="123"/>
    </row>
    <row r="19" spans="1:11">
      <c r="A19" s="3" t="s">
        <v>205</v>
      </c>
      <c r="B19" s="3"/>
      <c r="C19" s="123">
        <f>'Reconciliation Renewed'!I138</f>
        <v>3128.63</v>
      </c>
      <c r="D19" s="3"/>
      <c r="G19" s="123"/>
      <c r="H19" s="123"/>
    </row>
    <row r="20" spans="1:11">
      <c r="C20" s="118">
        <f>SUM(C17:C19)</f>
        <v>4703.63</v>
      </c>
    </row>
    <row r="21" spans="1:11" ht="31.5">
      <c r="A21" s="4" t="s">
        <v>187</v>
      </c>
      <c r="B21" s="4"/>
      <c r="C21" s="119">
        <v>2361</v>
      </c>
      <c r="D21" s="4"/>
      <c r="G21" s="126"/>
    </row>
    <row r="23" spans="1:11" s="2" customFormat="1">
      <c r="A23" s="2" t="s">
        <v>206</v>
      </c>
    </row>
    <row r="24" spans="1:11">
      <c r="A24" t="s">
        <v>188</v>
      </c>
      <c r="C24" s="5">
        <v>8225</v>
      </c>
      <c r="E24" s="116">
        <v>5350</v>
      </c>
      <c r="H24" s="5"/>
      <c r="I24" s="3" t="s">
        <v>207</v>
      </c>
      <c r="J24">
        <v>4000</v>
      </c>
    </row>
    <row r="25" spans="1:11">
      <c r="A25" s="3" t="s">
        <v>208</v>
      </c>
      <c r="B25" s="3"/>
      <c r="C25" s="5">
        <v>975</v>
      </c>
      <c r="D25" s="3"/>
      <c r="E25" s="116"/>
      <c r="H25" s="5"/>
      <c r="I25" s="3" t="s">
        <v>89</v>
      </c>
      <c r="J25">
        <v>2500</v>
      </c>
      <c r="K25" s="3" t="s">
        <v>209</v>
      </c>
    </row>
    <row r="26" spans="1:11">
      <c r="A26" s="3" t="s">
        <v>210</v>
      </c>
      <c r="B26" s="3"/>
      <c r="C26" s="5">
        <v>600</v>
      </c>
      <c r="D26" s="3"/>
      <c r="E26" s="116"/>
      <c r="H26" s="5" t="s">
        <v>204</v>
      </c>
      <c r="I26" s="3" t="s">
        <v>211</v>
      </c>
      <c r="J26">
        <f>975+750</f>
        <v>1725</v>
      </c>
      <c r="K26" s="3"/>
    </row>
    <row r="27" spans="1:11">
      <c r="A27" t="s">
        <v>5</v>
      </c>
      <c r="C27" s="5">
        <v>100</v>
      </c>
      <c r="E27" s="116">
        <v>25</v>
      </c>
      <c r="H27" s="5"/>
      <c r="I27" s="3"/>
      <c r="J27" s="121">
        <f>SUM(J24:J26)</f>
        <v>8225</v>
      </c>
    </row>
    <row r="28" spans="1:11">
      <c r="A28" t="s">
        <v>189</v>
      </c>
      <c r="C28" s="5">
        <v>140.30000000000001</v>
      </c>
      <c r="E28" s="116">
        <v>70</v>
      </c>
      <c r="H28" s="5"/>
      <c r="J28" s="121"/>
    </row>
    <row r="29" spans="1:11">
      <c r="C29" s="122">
        <f>SUM(C24:C28)</f>
        <v>10040.299999999999</v>
      </c>
      <c r="E29" s="118">
        <v>5445</v>
      </c>
      <c r="H29" s="125"/>
    </row>
    <row r="30" spans="1:11">
      <c r="A30" t="s">
        <v>190</v>
      </c>
      <c r="G30" s="116"/>
      <c r="H30" s="116"/>
    </row>
    <row r="31" spans="1:11">
      <c r="A31" s="3" t="s">
        <v>212</v>
      </c>
      <c r="B31" s="3"/>
      <c r="C31" s="3"/>
      <c r="D31" s="3"/>
      <c r="G31" s="116"/>
      <c r="H31" s="116"/>
    </row>
    <row r="32" spans="1:11">
      <c r="A32" s="3" t="s">
        <v>213</v>
      </c>
      <c r="B32" s="3"/>
      <c r="C32" s="3"/>
      <c r="D32" s="3"/>
      <c r="G32" s="116"/>
      <c r="H32" s="116"/>
    </row>
    <row r="34" spans="1:8">
      <c r="A34" t="s">
        <v>191</v>
      </c>
    </row>
    <row r="35" spans="1:8">
      <c r="A35" t="s">
        <v>192</v>
      </c>
      <c r="C35" s="5">
        <f>J24+J25</f>
        <v>6500</v>
      </c>
      <c r="E35" s="116">
        <v>3600</v>
      </c>
    </row>
    <row r="36" spans="1:8" ht="47.25">
      <c r="A36" s="56" t="s">
        <v>214</v>
      </c>
      <c r="B36" s="56"/>
      <c r="C36" s="5">
        <v>1725</v>
      </c>
      <c r="D36" s="56"/>
      <c r="E36" s="116">
        <v>1000</v>
      </c>
    </row>
    <row r="37" spans="1:8">
      <c r="C37" s="118">
        <f>SUM(C35:C36)</f>
        <v>8225</v>
      </c>
      <c r="E37" s="118">
        <v>4600</v>
      </c>
      <c r="H37" s="116"/>
    </row>
    <row r="38" spans="1:8" s="136" customFormat="1" ht="12.75">
      <c r="A38" s="136" t="s">
        <v>215</v>
      </c>
    </row>
    <row r="39" spans="1:8" s="133" customFormat="1" ht="12.75">
      <c r="A39" s="132" t="s">
        <v>216</v>
      </c>
    </row>
    <row r="40" spans="1:8" s="133" customFormat="1" ht="12.75">
      <c r="A40" s="134" t="s">
        <v>217</v>
      </c>
    </row>
    <row r="41" spans="1:8" s="133" customFormat="1" ht="12.75">
      <c r="A41" s="132" t="s">
        <v>218</v>
      </c>
    </row>
    <row r="42" spans="1:8" s="133" customFormat="1" ht="12.75">
      <c r="A42" s="135" t="s">
        <v>219</v>
      </c>
    </row>
    <row r="43" spans="1:8" s="133" customFormat="1" ht="12.75">
      <c r="A43" s="134" t="s">
        <v>220</v>
      </c>
    </row>
    <row r="44" spans="1:8" s="133" customFormat="1" ht="12.75">
      <c r="A44" s="134" t="s">
        <v>221</v>
      </c>
    </row>
    <row r="45" spans="1:8" s="133" customFormat="1" ht="12.75">
      <c r="A45" s="134" t="s">
        <v>222</v>
      </c>
    </row>
    <row r="46" spans="1:8" s="133" customFormat="1" ht="12.75">
      <c r="A46" s="134" t="s">
        <v>223</v>
      </c>
    </row>
    <row r="47" spans="1:8" s="133" customFormat="1" ht="12.75">
      <c r="A47" s="134"/>
    </row>
    <row r="48" spans="1:8" s="136" customFormat="1" ht="12.75">
      <c r="A48" s="136" t="s">
        <v>224</v>
      </c>
    </row>
    <row r="49" spans="1:1" s="133" customFormat="1" ht="12.75">
      <c r="A49" s="133" t="s">
        <v>225</v>
      </c>
    </row>
    <row r="50" spans="1:1" s="133" customFormat="1" ht="12.75">
      <c r="A50" s="133" t="s">
        <v>226</v>
      </c>
    </row>
    <row r="51" spans="1:1" s="133" customFormat="1" ht="12.75">
      <c r="A51" s="133" t="s">
        <v>227</v>
      </c>
    </row>
    <row r="52" spans="1:1" s="133" customFormat="1" ht="12.75">
      <c r="A52" s="133" t="s">
        <v>228</v>
      </c>
    </row>
    <row r="53" spans="1:1" s="133" customFormat="1" ht="12.75">
      <c r="A53" s="133" t="s">
        <v>229</v>
      </c>
    </row>
    <row r="54" spans="1:1" s="133" customFormat="1" ht="12.75">
      <c r="A54" s="133" t="s">
        <v>230</v>
      </c>
    </row>
  </sheetData>
  <printOptions gridLines="1"/>
  <pageMargins left="0.70866141732283472" right="0.70866141732283472" top="0.32" bottom="0.41" header="0.31496062992125984" footer="0.31496062992125984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Reconciliation Renewed</vt:lpstr>
      <vt:lpstr>YearEnd2017</vt:lpstr>
      <vt:lpstr>YearEnd2016</vt:lpstr>
    </vt:vector>
  </TitlesOfParts>
  <Company>VA Westminster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Lunnon</dc:creator>
  <cp:lastModifiedBy>acer</cp:lastModifiedBy>
  <cp:revision/>
  <cp:lastPrinted>2017-12-30T16:28:20Z</cp:lastPrinted>
  <dcterms:created xsi:type="dcterms:W3CDTF">2010-07-27T14:25:26Z</dcterms:created>
  <dcterms:modified xsi:type="dcterms:W3CDTF">2018-03-14T17:15:26Z</dcterms:modified>
</cp:coreProperties>
</file>